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d.docs.live.net/bbe268c104ac439a/Desktop/New folder (2)/New folder/NEITI_22-23 OGA/NEITI_2022_2023 Final Reporting/1-Contextual Report ^M Main Reports_Review Feedback/2022-2023 NEITI OGA Appendix/"/>
    </mc:Choice>
  </mc:AlternateContent>
  <xr:revisionPtr revIDLastSave="22" documentId="8_{170B1C06-5D8D-4425-984A-A7EC913E6D9E}" xr6:coauthVersionLast="47" xr6:coauthVersionMax="47" xr10:uidLastSave="{E59D8168-23EF-48C0-986E-AD83C443043C}"/>
  <bookViews>
    <workbookView xWindow="-110" yWindow="-110" windowWidth="19420" windowHeight="10300" xr2:uid="{136E3FD8-522F-4588-9E89-C96F527C0797}"/>
  </bookViews>
  <sheets>
    <sheet name="2023" sheetId="1" r:id="rId1"/>
    <sheet name="202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96" i="2" l="1"/>
  <c r="K396" i="2"/>
  <c r="U395" i="2"/>
  <c r="U394" i="2"/>
  <c r="U393" i="2"/>
  <c r="U392" i="2"/>
  <c r="U391" i="2"/>
  <c r="U390" i="2"/>
  <c r="U389" i="2"/>
  <c r="U388" i="2"/>
  <c r="U387" i="2"/>
  <c r="S386" i="2"/>
  <c r="U385" i="2"/>
  <c r="U384" i="2"/>
  <c r="S383" i="2"/>
  <c r="U382" i="2"/>
  <c r="U381" i="2"/>
  <c r="S380" i="2"/>
  <c r="S379" i="2"/>
  <c r="S378" i="2"/>
  <c r="S377" i="2"/>
  <c r="S376" i="2"/>
  <c r="U376" i="2" s="1"/>
  <c r="S375" i="2"/>
  <c r="S374" i="2"/>
  <c r="S373" i="2"/>
  <c r="U372" i="2"/>
  <c r="U371" i="2"/>
  <c r="S370" i="2"/>
  <c r="U369" i="2"/>
  <c r="U368" i="2"/>
  <c r="U367" i="2"/>
  <c r="U366" i="2"/>
  <c r="U365" i="2"/>
  <c r="U364" i="2"/>
  <c r="S363" i="2"/>
  <c r="U362" i="2"/>
  <c r="S361" i="2"/>
  <c r="U360" i="2"/>
  <c r="U359" i="2"/>
  <c r="U358" i="2"/>
  <c r="U357" i="2"/>
  <c r="U356" i="2"/>
  <c r="S355" i="2"/>
  <c r="V354" i="2"/>
  <c r="U354" i="2"/>
  <c r="S353" i="2"/>
  <c r="S352" i="2"/>
  <c r="S351" i="2"/>
  <c r="S350" i="2"/>
  <c r="U350" i="2" s="1"/>
  <c r="V349" i="2"/>
  <c r="V350" i="2" s="1"/>
  <c r="V351" i="2" s="1"/>
  <c r="V352" i="2" s="1"/>
  <c r="V353" i="2" s="1"/>
  <c r="S349" i="2"/>
  <c r="U349" i="2" s="1"/>
  <c r="U348" i="2"/>
  <c r="M347" i="2"/>
  <c r="K347" i="2"/>
  <c r="U346" i="2"/>
  <c r="U345" i="2"/>
  <c r="U344" i="2"/>
  <c r="U343" i="2"/>
  <c r="S342" i="2"/>
  <c r="S341" i="2"/>
  <c r="U341" i="2" s="1"/>
  <c r="S340" i="2"/>
  <c r="S339" i="2"/>
  <c r="U338" i="2"/>
  <c r="U337" i="2"/>
  <c r="U336" i="2"/>
  <c r="S335" i="2"/>
  <c r="U334" i="2"/>
  <c r="U333" i="2"/>
  <c r="U332" i="2"/>
  <c r="S331" i="2"/>
  <c r="U330" i="2"/>
  <c r="S329" i="2"/>
  <c r="U329" i="2" s="1"/>
  <c r="S328" i="2"/>
  <c r="S327" i="2"/>
  <c r="S326" i="2"/>
  <c r="S325" i="2"/>
  <c r="U325" i="2" s="1"/>
  <c r="S324" i="2"/>
  <c r="V323" i="2"/>
  <c r="V324" i="2" s="1"/>
  <c r="V325" i="2" s="1"/>
  <c r="V326" i="2" s="1"/>
  <c r="V327" i="2" s="1"/>
  <c r="S323" i="2"/>
  <c r="U323" i="2" s="1"/>
  <c r="U322" i="2"/>
  <c r="M321" i="2"/>
  <c r="K321" i="2"/>
  <c r="U320" i="2"/>
  <c r="U319" i="2"/>
  <c r="U318" i="2"/>
  <c r="U317" i="2"/>
  <c r="U316" i="2"/>
  <c r="U315" i="2"/>
  <c r="S314" i="2"/>
  <c r="U314" i="2" s="1"/>
  <c r="S313" i="2"/>
  <c r="S312" i="2"/>
  <c r="U312" i="2" s="1"/>
  <c r="U311" i="2"/>
  <c r="U310" i="2"/>
  <c r="U309" i="2"/>
  <c r="S308" i="2"/>
  <c r="U307" i="2"/>
  <c r="U306" i="2"/>
  <c r="U305" i="2"/>
  <c r="V304" i="2"/>
  <c r="T304" i="2" s="1"/>
  <c r="U304" i="2"/>
  <c r="U303" i="2"/>
  <c r="M302" i="2"/>
  <c r="K302" i="2"/>
  <c r="U301" i="2"/>
  <c r="U300" i="2"/>
  <c r="U299" i="2"/>
  <c r="U298" i="2"/>
  <c r="U297" i="2"/>
  <c r="S296" i="2"/>
  <c r="S295" i="2"/>
  <c r="S294" i="2"/>
  <c r="U293" i="2"/>
  <c r="U292" i="2"/>
  <c r="S291" i="2"/>
  <c r="U291" i="2" s="1"/>
  <c r="S290" i="2"/>
  <c r="S289" i="2"/>
  <c r="U289" i="2" s="1"/>
  <c r="U288" i="2"/>
  <c r="U287" i="2"/>
  <c r="U286" i="2"/>
  <c r="U285" i="2"/>
  <c r="U284" i="2"/>
  <c r="S283" i="2"/>
  <c r="S282" i="2"/>
  <c r="U281" i="2"/>
  <c r="V280" i="2"/>
  <c r="T280" i="2" s="1"/>
  <c r="U280" i="2"/>
  <c r="U279" i="2"/>
  <c r="M278" i="2"/>
  <c r="K278" i="2"/>
  <c r="U277" i="2"/>
  <c r="U276" i="2"/>
  <c r="U275" i="2"/>
  <c r="U274" i="2"/>
  <c r="U273" i="2"/>
  <c r="U272" i="2"/>
  <c r="U271" i="2"/>
  <c r="U270" i="2"/>
  <c r="U269" i="2"/>
  <c r="U268" i="2"/>
  <c r="U267" i="2"/>
  <c r="U266" i="2"/>
  <c r="U265" i="2"/>
  <c r="U264" i="2"/>
  <c r="S263" i="2"/>
  <c r="S262" i="2"/>
  <c r="S261" i="2"/>
  <c r="U260" i="2"/>
  <c r="U259" i="2"/>
  <c r="U258" i="2"/>
  <c r="U257" i="2"/>
  <c r="U256" i="2"/>
  <c r="S255" i="2"/>
  <c r="S254" i="2"/>
  <c r="U254" i="2" s="1"/>
  <c r="S253" i="2"/>
  <c r="U253" i="2" s="1"/>
  <c r="S252" i="2"/>
  <c r="U252" i="2" s="1"/>
  <c r="S251" i="2"/>
  <c r="S250" i="2"/>
  <c r="U250" i="2" s="1"/>
  <c r="V249" i="2"/>
  <c r="V250" i="2" s="1"/>
  <c r="S249" i="2"/>
  <c r="U249" i="2" s="1"/>
  <c r="U248" i="2"/>
  <c r="M247" i="2"/>
  <c r="K247" i="2"/>
  <c r="U246" i="2"/>
  <c r="U245" i="2"/>
  <c r="U244" i="2"/>
  <c r="U243" i="2"/>
  <c r="U242" i="2"/>
  <c r="U241" i="2"/>
  <c r="U240" i="2"/>
  <c r="U239" i="2"/>
  <c r="U238" i="2"/>
  <c r="S237" i="2"/>
  <c r="S236" i="2"/>
  <c r="U236" i="2" s="1"/>
  <c r="S235" i="2"/>
  <c r="U234" i="2"/>
  <c r="S233" i="2"/>
  <c r="U232" i="2"/>
  <c r="U231" i="2"/>
  <c r="U230" i="2"/>
  <c r="S229" i="2"/>
  <c r="S228" i="2"/>
  <c r="S227" i="2"/>
  <c r="U226" i="2"/>
  <c r="U225" i="2"/>
  <c r="U224" i="2"/>
  <c r="V223" i="2"/>
  <c r="U223" i="2"/>
  <c r="U222" i="2"/>
  <c r="M221" i="2"/>
  <c r="K221" i="2"/>
  <c r="U220" i="2"/>
  <c r="U219" i="2"/>
  <c r="U218" i="2"/>
  <c r="U217" i="2"/>
  <c r="U216" i="2"/>
  <c r="U215" i="2"/>
  <c r="U214" i="2"/>
  <c r="U213" i="2"/>
  <c r="S212" i="2"/>
  <c r="U212" i="2" s="1"/>
  <c r="S211" i="2"/>
  <c r="U210" i="2"/>
  <c r="U209" i="2"/>
  <c r="U208" i="2"/>
  <c r="U207" i="2"/>
  <c r="U206" i="2"/>
  <c r="U205" i="2"/>
  <c r="U204" i="2"/>
  <c r="U203" i="2"/>
  <c r="S202" i="2"/>
  <c r="U202" i="2" s="1"/>
  <c r="S201" i="2"/>
  <c r="U201" i="2" s="1"/>
  <c r="U200" i="2"/>
  <c r="U199" i="2"/>
  <c r="S198" i="2"/>
  <c r="U197" i="2"/>
  <c r="V196" i="2"/>
  <c r="V197" i="2" s="1"/>
  <c r="T197" i="2" s="1"/>
  <c r="S196" i="2"/>
  <c r="U195" i="2"/>
  <c r="M194" i="2"/>
  <c r="K194" i="2"/>
  <c r="U193" i="2"/>
  <c r="U192" i="2"/>
  <c r="U191" i="2"/>
  <c r="U190" i="2"/>
  <c r="U189" i="2"/>
  <c r="S188" i="2"/>
  <c r="S187" i="2"/>
  <c r="S186" i="2"/>
  <c r="U186" i="2" s="1"/>
  <c r="U185" i="2"/>
  <c r="S185" i="2"/>
  <c r="U184" i="2"/>
  <c r="U183" i="2"/>
  <c r="U182" i="2"/>
  <c r="U181" i="2"/>
  <c r="S180" i="2"/>
  <c r="U180" i="2" s="1"/>
  <c r="U179" i="2"/>
  <c r="S178" i="2"/>
  <c r="S177" i="2"/>
  <c r="S176" i="2"/>
  <c r="U176" i="2" s="1"/>
  <c r="U175" i="2"/>
  <c r="U174" i="2"/>
  <c r="U173" i="2"/>
  <c r="U172" i="2"/>
  <c r="U171" i="2"/>
  <c r="V170" i="2"/>
  <c r="T170" i="2" s="1"/>
  <c r="U170" i="2"/>
  <c r="U169" i="2"/>
  <c r="M168" i="2"/>
  <c r="K168" i="2"/>
  <c r="U167" i="2"/>
  <c r="U166" i="2"/>
  <c r="U165" i="2"/>
  <c r="U164" i="2"/>
  <c r="U163" i="2"/>
  <c r="S162" i="2"/>
  <c r="U162" i="2" s="1"/>
  <c r="S161" i="2"/>
  <c r="S160" i="2"/>
  <c r="U160" i="2" s="1"/>
  <c r="U159" i="2"/>
  <c r="S158" i="2"/>
  <c r="U158" i="2" s="1"/>
  <c r="S157" i="2"/>
  <c r="U156" i="2"/>
  <c r="U155" i="2"/>
  <c r="U154" i="2"/>
  <c r="U153" i="2"/>
  <c r="U152" i="2"/>
  <c r="U151" i="2"/>
  <c r="U150" i="2"/>
  <c r="U149" i="2"/>
  <c r="S148" i="2"/>
  <c r="S147" i="2"/>
  <c r="S146" i="2"/>
  <c r="S145" i="2"/>
  <c r="S144" i="2"/>
  <c r="U144" i="2" s="1"/>
  <c r="U143" i="2"/>
  <c r="S142" i="2"/>
  <c r="S141" i="2"/>
  <c r="U140" i="2"/>
  <c r="S140" i="2"/>
  <c r="S139" i="2"/>
  <c r="S138" i="2"/>
  <c r="S137" i="2"/>
  <c r="S136" i="2"/>
  <c r="S135" i="2"/>
  <c r="U135" i="2" s="1"/>
  <c r="S134" i="2"/>
  <c r="U134" i="2" s="1"/>
  <c r="S133" i="2"/>
  <c r="U133" i="2" s="1"/>
  <c r="S132" i="2"/>
  <c r="U131" i="2"/>
  <c r="U130" i="2"/>
  <c r="U129" i="2"/>
  <c r="V128" i="2"/>
  <c r="V129" i="2" s="1"/>
  <c r="V130" i="2" s="1"/>
  <c r="U128" i="2"/>
  <c r="U127" i="2"/>
  <c r="M126" i="2"/>
  <c r="K126" i="2"/>
  <c r="U125" i="2"/>
  <c r="U124" i="2"/>
  <c r="U123" i="2"/>
  <c r="U122" i="2"/>
  <c r="U121" i="2"/>
  <c r="S120" i="2"/>
  <c r="S119" i="2"/>
  <c r="S118" i="2"/>
  <c r="U118" i="2" s="1"/>
  <c r="U117" i="2"/>
  <c r="U116" i="2"/>
  <c r="U115" i="2"/>
  <c r="U114" i="2"/>
  <c r="U113" i="2"/>
  <c r="U112" i="2"/>
  <c r="U111" i="2"/>
  <c r="U110" i="2"/>
  <c r="U109" i="2"/>
  <c r="U108" i="2"/>
  <c r="U107" i="2"/>
  <c r="U106" i="2"/>
  <c r="U105" i="2"/>
  <c r="U104" i="2"/>
  <c r="U103" i="2"/>
  <c r="U102" i="2"/>
  <c r="U101" i="2"/>
  <c r="U100" i="2"/>
  <c r="U99" i="2"/>
  <c r="U98" i="2"/>
  <c r="U97" i="2"/>
  <c r="S96" i="2"/>
  <c r="U96" i="2" s="1"/>
  <c r="U95" i="2"/>
  <c r="S94" i="2"/>
  <c r="S93" i="2"/>
  <c r="S92" i="2"/>
  <c r="S91" i="2"/>
  <c r="S90" i="2"/>
  <c r="S89" i="2"/>
  <c r="S88" i="2"/>
  <c r="U87" i="2"/>
  <c r="U86" i="2"/>
  <c r="U85" i="2"/>
  <c r="U84" i="2"/>
  <c r="V83" i="2"/>
  <c r="T83" i="2" s="1"/>
  <c r="U83" i="2"/>
  <c r="U82" i="2"/>
  <c r="M81" i="2"/>
  <c r="K81" i="2"/>
  <c r="U80" i="2"/>
  <c r="U79" i="2"/>
  <c r="U78" i="2"/>
  <c r="U77" i="2"/>
  <c r="U76" i="2"/>
  <c r="S75" i="2"/>
  <c r="S74" i="2"/>
  <c r="S73" i="2"/>
  <c r="U72" i="2"/>
  <c r="U71" i="2"/>
  <c r="U70" i="2"/>
  <c r="U69" i="2"/>
  <c r="U68" i="2"/>
  <c r="U67" i="2"/>
  <c r="U66" i="2"/>
  <c r="U65" i="2"/>
  <c r="U64" i="2"/>
  <c r="S63" i="2"/>
  <c r="U62" i="2"/>
  <c r="S61" i="2"/>
  <c r="U61" i="2" s="1"/>
  <c r="U60" i="2"/>
  <c r="U59" i="2"/>
  <c r="U58" i="2"/>
  <c r="U57" i="2"/>
  <c r="U56" i="2"/>
  <c r="U55" i="2"/>
  <c r="S54" i="2"/>
  <c r="S53" i="2"/>
  <c r="U53" i="2" s="1"/>
  <c r="S52" i="2"/>
  <c r="U51" i="2"/>
  <c r="U50" i="2"/>
  <c r="U49" i="2"/>
  <c r="V48" i="2"/>
  <c r="U48" i="2"/>
  <c r="U47" i="2"/>
  <c r="M46" i="2"/>
  <c r="K46" i="2"/>
  <c r="U45" i="2"/>
  <c r="S44" i="2"/>
  <c r="U44" i="2" s="1"/>
  <c r="S43" i="2"/>
  <c r="S42" i="2"/>
  <c r="U42" i="2" s="1"/>
  <c r="S41" i="2"/>
  <c r="S40" i="2"/>
  <c r="U40" i="2" s="1"/>
  <c r="S39" i="2"/>
  <c r="U39" i="2" s="1"/>
  <c r="S38" i="2"/>
  <c r="S37" i="2"/>
  <c r="S36" i="2"/>
  <c r="S35" i="2"/>
  <c r="U35" i="2" s="1"/>
  <c r="S34" i="2"/>
  <c r="S33" i="2"/>
  <c r="U33" i="2" s="1"/>
  <c r="U32" i="2"/>
  <c r="U31" i="2"/>
  <c r="S30" i="2"/>
  <c r="S29" i="2"/>
  <c r="U29" i="2" s="1"/>
  <c r="S28" i="2"/>
  <c r="U27" i="2"/>
  <c r="U26" i="2"/>
  <c r="U25" i="2"/>
  <c r="U24" i="2"/>
  <c r="U23" i="2"/>
  <c r="U22" i="2"/>
  <c r="U21" i="2"/>
  <c r="U20" i="2"/>
  <c r="U19" i="2"/>
  <c r="U18" i="2"/>
  <c r="U17" i="2"/>
  <c r="S16" i="2"/>
  <c r="U15" i="2"/>
  <c r="U14" i="2"/>
  <c r="S13" i="2"/>
  <c r="U12" i="2"/>
  <c r="V11" i="2"/>
  <c r="U11" i="2"/>
  <c r="V10" i="2"/>
  <c r="T10" i="2" s="1"/>
  <c r="U10" i="2"/>
  <c r="M424" i="1"/>
  <c r="K424" i="1"/>
  <c r="S423" i="1"/>
  <c r="U423" i="1" s="1"/>
  <c r="U422" i="1"/>
  <c r="U421" i="1"/>
  <c r="U420" i="1"/>
  <c r="S419" i="1"/>
  <c r="U419" i="1" s="1"/>
  <c r="S418" i="1"/>
  <c r="U418" i="1" s="1"/>
  <c r="S417" i="1"/>
  <c r="U417" i="1" s="1"/>
  <c r="S416" i="1"/>
  <c r="U416" i="1" s="1"/>
  <c r="S415" i="1"/>
  <c r="U415" i="1" s="1"/>
  <c r="U414" i="1"/>
  <c r="U413" i="1"/>
  <c r="S412" i="1"/>
  <c r="U412" i="1" s="1"/>
  <c r="U411" i="1"/>
  <c r="S410" i="1"/>
  <c r="U410" i="1" s="1"/>
  <c r="S409" i="1"/>
  <c r="U409" i="1" s="1"/>
  <c r="S408" i="1"/>
  <c r="U408" i="1" s="1"/>
  <c r="S407" i="1"/>
  <c r="U407" i="1" s="1"/>
  <c r="S406" i="1"/>
  <c r="U406" i="1" s="1"/>
  <c r="S405" i="1"/>
  <c r="U405" i="1" s="1"/>
  <c r="U404" i="1"/>
  <c r="S403" i="1"/>
  <c r="U403" i="1" s="1"/>
  <c r="S402" i="1"/>
  <c r="U402" i="1" s="1"/>
  <c r="U401" i="1"/>
  <c r="S400" i="1"/>
  <c r="U400" i="1" s="1"/>
  <c r="U399" i="1"/>
  <c r="S398" i="1"/>
  <c r="U398" i="1" s="1"/>
  <c r="S397" i="1"/>
  <c r="U397" i="1" s="1"/>
  <c r="V395" i="1"/>
  <c r="T395" i="1" s="1"/>
  <c r="M394" i="1"/>
  <c r="T394" i="1" s="1"/>
  <c r="K394" i="1"/>
  <c r="U393" i="1"/>
  <c r="U392" i="1"/>
  <c r="S391" i="1"/>
  <c r="U391" i="1" s="1"/>
  <c r="S390" i="1"/>
  <c r="U390" i="1" s="1"/>
  <c r="S389" i="1"/>
  <c r="U389" i="1" s="1"/>
  <c r="S388" i="1"/>
  <c r="U388" i="1" s="1"/>
  <c r="U387" i="1"/>
  <c r="S386" i="1"/>
  <c r="U386" i="1" s="1"/>
  <c r="S385" i="1"/>
  <c r="U385" i="1" s="1"/>
  <c r="S384" i="1"/>
  <c r="U384" i="1" s="1"/>
  <c r="U383" i="1"/>
  <c r="U382" i="1"/>
  <c r="S381" i="1"/>
  <c r="U381" i="1" s="1"/>
  <c r="S380" i="1"/>
  <c r="U380" i="1" s="1"/>
  <c r="U379" i="1"/>
  <c r="U378" i="1"/>
  <c r="U377" i="1"/>
  <c r="S376" i="1"/>
  <c r="U376" i="1" s="1"/>
  <c r="S375" i="1"/>
  <c r="U375" i="1" s="1"/>
  <c r="S374" i="1"/>
  <c r="U374" i="1" s="1"/>
  <c r="S373" i="1"/>
  <c r="U373" i="1" s="1"/>
  <c r="S372" i="1"/>
  <c r="U372" i="1" s="1"/>
  <c r="S371" i="1"/>
  <c r="U371" i="1" s="1"/>
  <c r="S370" i="1"/>
  <c r="U370" i="1" s="1"/>
  <c r="U369" i="1"/>
  <c r="S368" i="1"/>
  <c r="U368" i="1" s="1"/>
  <c r="U367" i="1"/>
  <c r="S366" i="1"/>
  <c r="U366" i="1" s="1"/>
  <c r="U365" i="1"/>
  <c r="V364" i="1"/>
  <c r="S364" i="1"/>
  <c r="U364" i="1" s="1"/>
  <c r="M360" i="1"/>
  <c r="K360" i="1"/>
  <c r="S359" i="1"/>
  <c r="U359" i="1" s="1"/>
  <c r="S358" i="1"/>
  <c r="U358" i="1" s="1"/>
  <c r="S357" i="1"/>
  <c r="U357" i="1" s="1"/>
  <c r="S356" i="1"/>
  <c r="U356" i="1" s="1"/>
  <c r="S355" i="1"/>
  <c r="U355" i="1" s="1"/>
  <c r="S354" i="1"/>
  <c r="U354" i="1" s="1"/>
  <c r="S353" i="1"/>
  <c r="U353" i="1" s="1"/>
  <c r="S352" i="1"/>
  <c r="U352" i="1" s="1"/>
  <c r="S351" i="1"/>
  <c r="U351" i="1" s="1"/>
  <c r="S350" i="1"/>
  <c r="U350" i="1" s="1"/>
  <c r="S349" i="1"/>
  <c r="U349" i="1" s="1"/>
  <c r="S348" i="1"/>
  <c r="U348" i="1" s="1"/>
  <c r="S347" i="1"/>
  <c r="U347" i="1" s="1"/>
  <c r="S346" i="1"/>
  <c r="U346" i="1" s="1"/>
  <c r="S345" i="1"/>
  <c r="U345" i="1" s="1"/>
  <c r="U344" i="1"/>
  <c r="S343" i="1"/>
  <c r="U343" i="1" s="1"/>
  <c r="U342" i="1"/>
  <c r="U341" i="1"/>
  <c r="S340" i="1"/>
  <c r="U340" i="1" s="1"/>
  <c r="U339" i="1"/>
  <c r="U338" i="1"/>
  <c r="U337" i="1"/>
  <c r="S336" i="1"/>
  <c r="U336" i="1" s="1"/>
  <c r="S335" i="1"/>
  <c r="U335" i="1" s="1"/>
  <c r="U334" i="1"/>
  <c r="U333" i="1"/>
  <c r="U332" i="1"/>
  <c r="U331" i="1"/>
  <c r="U330" i="1"/>
  <c r="S329" i="1"/>
  <c r="U329" i="1" s="1"/>
  <c r="S328" i="1"/>
  <c r="U328" i="1" s="1"/>
  <c r="U327" i="1"/>
  <c r="U326" i="1"/>
  <c r="U325" i="1"/>
  <c r="V324" i="1"/>
  <c r="V325" i="1" s="1"/>
  <c r="V326" i="1" s="1"/>
  <c r="K321" i="1"/>
  <c r="S320" i="1"/>
  <c r="U320" i="1" s="1"/>
  <c r="U319" i="1"/>
  <c r="S318" i="1"/>
  <c r="U318" i="1" s="1"/>
  <c r="S317" i="1"/>
  <c r="U317" i="1" s="1"/>
  <c r="S316" i="1"/>
  <c r="U316" i="1" s="1"/>
  <c r="S315" i="1"/>
  <c r="U315" i="1" s="1"/>
  <c r="S314" i="1"/>
  <c r="U314" i="1" s="1"/>
  <c r="S313" i="1"/>
  <c r="U313" i="1" s="1"/>
  <c r="S312" i="1"/>
  <c r="U312" i="1" s="1"/>
  <c r="S311" i="1"/>
  <c r="U311" i="1" s="1"/>
  <c r="S310" i="1"/>
  <c r="U310" i="1" s="1"/>
  <c r="M309" i="1"/>
  <c r="U308" i="1"/>
  <c r="U307" i="1"/>
  <c r="U306" i="1"/>
  <c r="S305" i="1"/>
  <c r="U305" i="1" s="1"/>
  <c r="S304" i="1"/>
  <c r="U304" i="1" s="1"/>
  <c r="U303" i="1"/>
  <c r="U302" i="1"/>
  <c r="S301" i="1"/>
  <c r="U301" i="1" s="1"/>
  <c r="S300" i="1"/>
  <c r="U300" i="1" s="1"/>
  <c r="S299" i="1"/>
  <c r="U299" i="1" s="1"/>
  <c r="U298" i="1"/>
  <c r="U297" i="1"/>
  <c r="U296" i="1"/>
  <c r="U295" i="1"/>
  <c r="U294" i="1"/>
  <c r="U293" i="1"/>
  <c r="U292" i="1"/>
  <c r="U291" i="1"/>
  <c r="U290" i="1"/>
  <c r="V289" i="1"/>
  <c r="V290" i="1" s="1"/>
  <c r="T290" i="1" s="1"/>
  <c r="S289" i="1"/>
  <c r="U289" i="1" s="1"/>
  <c r="M286" i="1"/>
  <c r="K286" i="1"/>
  <c r="U285" i="1"/>
  <c r="S284" i="1"/>
  <c r="U284" i="1" s="1"/>
  <c r="U283" i="1"/>
  <c r="S282" i="1"/>
  <c r="U282" i="1" s="1"/>
  <c r="S281" i="1"/>
  <c r="U281" i="1" s="1"/>
  <c r="S280" i="1"/>
  <c r="U280" i="1" s="1"/>
  <c r="S279" i="1"/>
  <c r="U279" i="1" s="1"/>
  <c r="S278" i="1"/>
  <c r="U278" i="1" s="1"/>
  <c r="S277" i="1"/>
  <c r="U277" i="1" s="1"/>
  <c r="U276" i="1"/>
  <c r="U275" i="1"/>
  <c r="S274" i="1"/>
  <c r="U274" i="1" s="1"/>
  <c r="S273" i="1"/>
  <c r="U273" i="1" s="1"/>
  <c r="U272" i="1"/>
  <c r="U271" i="1"/>
  <c r="S270" i="1"/>
  <c r="U270" i="1" s="1"/>
  <c r="U269" i="1"/>
  <c r="S268" i="1"/>
  <c r="U268" i="1" s="1"/>
  <c r="S267" i="1"/>
  <c r="U267" i="1" s="1"/>
  <c r="U266" i="1"/>
  <c r="U265" i="1"/>
  <c r="U264" i="1"/>
  <c r="S263" i="1"/>
  <c r="U263" i="1" s="1"/>
  <c r="S262" i="1"/>
  <c r="U262" i="1" s="1"/>
  <c r="U261" i="1"/>
  <c r="U260" i="1"/>
  <c r="S259" i="1"/>
  <c r="U259" i="1" s="1"/>
  <c r="S258" i="1"/>
  <c r="U258" i="1" s="1"/>
  <c r="S257" i="1"/>
  <c r="U257" i="1" s="1"/>
  <c r="V256" i="1"/>
  <c r="V257" i="1" s="1"/>
  <c r="V258" i="1" s="1"/>
  <c r="V259" i="1" s="1"/>
  <c r="M254" i="1"/>
  <c r="K254" i="1"/>
  <c r="U253" i="1"/>
  <c r="S252" i="1"/>
  <c r="U252" i="1" s="1"/>
  <c r="U251" i="1"/>
  <c r="S250" i="1"/>
  <c r="U250" i="1" s="1"/>
  <c r="S249" i="1"/>
  <c r="U249" i="1" s="1"/>
  <c r="S248" i="1"/>
  <c r="U248" i="1" s="1"/>
  <c r="S247" i="1"/>
  <c r="U247" i="1" s="1"/>
  <c r="U246" i="1"/>
  <c r="U245" i="1"/>
  <c r="U244" i="1"/>
  <c r="U243" i="1"/>
  <c r="S242" i="1"/>
  <c r="U242" i="1" s="1"/>
  <c r="S241" i="1"/>
  <c r="U241" i="1" s="1"/>
  <c r="S240" i="1"/>
  <c r="U240" i="1" s="1"/>
  <c r="U239" i="1"/>
  <c r="S239" i="1"/>
  <c r="U238" i="1"/>
  <c r="U237" i="1"/>
  <c r="U236" i="1"/>
  <c r="U235" i="1"/>
  <c r="U234" i="1"/>
  <c r="U233" i="1"/>
  <c r="S232" i="1"/>
  <c r="U232" i="1" s="1"/>
  <c r="U231" i="1"/>
  <c r="U230" i="1"/>
  <c r="U229" i="1"/>
  <c r="U228" i="1"/>
  <c r="S227" i="1"/>
  <c r="U227" i="1" s="1"/>
  <c r="U226" i="1"/>
  <c r="U225" i="1"/>
  <c r="S224" i="1"/>
  <c r="U224" i="1" s="1"/>
  <c r="S223" i="1"/>
  <c r="U223" i="1" s="1"/>
  <c r="U222" i="1"/>
  <c r="U221" i="1"/>
  <c r="U220" i="1"/>
  <c r="U219" i="1"/>
  <c r="S218" i="1"/>
  <c r="U218" i="1" s="1"/>
  <c r="V217" i="1"/>
  <c r="V218" i="1" s="1"/>
  <c r="U217" i="1"/>
  <c r="U216" i="1"/>
  <c r="T216" i="1"/>
  <c r="M212" i="1"/>
  <c r="K212" i="1"/>
  <c r="U211" i="1"/>
  <c r="U210" i="1"/>
  <c r="U209" i="1"/>
  <c r="S208" i="1"/>
  <c r="U208" i="1" s="1"/>
  <c r="S207" i="1"/>
  <c r="U207" i="1" s="1"/>
  <c r="S206" i="1"/>
  <c r="U206" i="1" s="1"/>
  <c r="S205" i="1"/>
  <c r="U205" i="1" s="1"/>
  <c r="S204" i="1"/>
  <c r="U204" i="1" s="1"/>
  <c r="S203" i="1"/>
  <c r="U203" i="1" s="1"/>
  <c r="S202" i="1"/>
  <c r="U202" i="1" s="1"/>
  <c r="S201" i="1"/>
  <c r="U201" i="1" s="1"/>
  <c r="S200" i="1"/>
  <c r="U200" i="1" s="1"/>
  <c r="S199" i="1"/>
  <c r="U199" i="1" s="1"/>
  <c r="S198" i="1"/>
  <c r="U198" i="1" s="1"/>
  <c r="S197" i="1"/>
  <c r="U197" i="1" s="1"/>
  <c r="S196" i="1"/>
  <c r="U196" i="1" s="1"/>
  <c r="U195" i="1"/>
  <c r="U194" i="1"/>
  <c r="U193" i="1"/>
  <c r="S192" i="1"/>
  <c r="U192" i="1" s="1"/>
  <c r="S191" i="1"/>
  <c r="U191" i="1" s="1"/>
  <c r="U190" i="1"/>
  <c r="U189" i="1"/>
  <c r="U188" i="1"/>
  <c r="U187" i="1"/>
  <c r="U186" i="1"/>
  <c r="U185" i="1"/>
  <c r="S184" i="1"/>
  <c r="U184" i="1" s="1"/>
  <c r="U183" i="1"/>
  <c r="S182" i="1"/>
  <c r="U182" i="1" s="1"/>
  <c r="S181" i="1"/>
  <c r="U181" i="1" s="1"/>
  <c r="S180" i="1"/>
  <c r="U180" i="1" s="1"/>
  <c r="S179" i="1"/>
  <c r="U179" i="1" s="1"/>
  <c r="S178" i="1"/>
  <c r="U178" i="1" s="1"/>
  <c r="U177" i="1"/>
  <c r="U176" i="1"/>
  <c r="V175" i="1"/>
  <c r="V176" i="1" s="1"/>
  <c r="T176" i="1" s="1"/>
  <c r="M173" i="1"/>
  <c r="K173" i="1"/>
  <c r="U172" i="1"/>
  <c r="U171" i="1"/>
  <c r="S170" i="1"/>
  <c r="U170" i="1" s="1"/>
  <c r="S169" i="1"/>
  <c r="U169" i="1" s="1"/>
  <c r="S168" i="1"/>
  <c r="U168" i="1" s="1"/>
  <c r="S167" i="1"/>
  <c r="U167" i="1" s="1"/>
  <c r="S166" i="1"/>
  <c r="U166" i="1" s="1"/>
  <c r="S165" i="1"/>
  <c r="U165" i="1" s="1"/>
  <c r="S164" i="1"/>
  <c r="U164" i="1" s="1"/>
  <c r="S163" i="1"/>
  <c r="U163" i="1" s="1"/>
  <c r="U162" i="1"/>
  <c r="U161" i="1"/>
  <c r="U160" i="1"/>
  <c r="U159" i="1"/>
  <c r="U158" i="1"/>
  <c r="S157" i="1"/>
  <c r="U157" i="1" s="1"/>
  <c r="S156" i="1"/>
  <c r="U156" i="1" s="1"/>
  <c r="S155" i="1"/>
  <c r="U155" i="1" s="1"/>
  <c r="S154" i="1"/>
  <c r="U154" i="1" s="1"/>
  <c r="S153" i="1"/>
  <c r="U153" i="1" s="1"/>
  <c r="U152" i="1"/>
  <c r="U151" i="1"/>
  <c r="S150" i="1"/>
  <c r="U150" i="1" s="1"/>
  <c r="U149" i="1"/>
  <c r="U148" i="1"/>
  <c r="U147" i="1"/>
  <c r="U146" i="1"/>
  <c r="V145" i="1"/>
  <c r="T145" i="1" s="1"/>
  <c r="U145" i="1"/>
  <c r="M142" i="1"/>
  <c r="K142" i="1"/>
  <c r="S141" i="1"/>
  <c r="U141" i="1" s="1"/>
  <c r="S140" i="1"/>
  <c r="U140" i="1" s="1"/>
  <c r="S139" i="1"/>
  <c r="U139" i="1" s="1"/>
  <c r="S138" i="1"/>
  <c r="U138" i="1" s="1"/>
  <c r="S137" i="1"/>
  <c r="U137" i="1" s="1"/>
  <c r="S136" i="1"/>
  <c r="U136" i="1" s="1"/>
  <c r="S135" i="1"/>
  <c r="U135" i="1" s="1"/>
  <c r="S134" i="1"/>
  <c r="U134" i="1" s="1"/>
  <c r="S133" i="1"/>
  <c r="U133" i="1" s="1"/>
  <c r="U132" i="1"/>
  <c r="U131" i="1"/>
  <c r="U130" i="1"/>
  <c r="U129" i="1"/>
  <c r="U128" i="1"/>
  <c r="U127" i="1"/>
  <c r="S126" i="1"/>
  <c r="U126" i="1" s="1"/>
  <c r="S125" i="1"/>
  <c r="U125" i="1" s="1"/>
  <c r="S124" i="1"/>
  <c r="U124" i="1" s="1"/>
  <c r="S123" i="1"/>
  <c r="U123" i="1" s="1"/>
  <c r="U122" i="1"/>
  <c r="U121" i="1"/>
  <c r="U120" i="1"/>
  <c r="U119" i="1"/>
  <c r="U118" i="1"/>
  <c r="U117" i="1"/>
  <c r="V116" i="1"/>
  <c r="V117" i="1" s="1"/>
  <c r="U116" i="1"/>
  <c r="M113" i="1"/>
  <c r="K113" i="1"/>
  <c r="U112" i="1"/>
  <c r="U111" i="1"/>
  <c r="U110" i="1"/>
  <c r="U109" i="1"/>
  <c r="U108" i="1"/>
  <c r="S107" i="1"/>
  <c r="U107" i="1" s="1"/>
  <c r="S106" i="1"/>
  <c r="U106" i="1" s="1"/>
  <c r="S105" i="1"/>
  <c r="U105" i="1" s="1"/>
  <c r="S104" i="1"/>
  <c r="U104" i="1" s="1"/>
  <c r="S103" i="1"/>
  <c r="U103" i="1" s="1"/>
  <c r="U102" i="1"/>
  <c r="U101" i="1"/>
  <c r="U100" i="1"/>
  <c r="S99" i="1"/>
  <c r="U99" i="1" s="1"/>
  <c r="U98" i="1"/>
  <c r="U97" i="1"/>
  <c r="U96" i="1"/>
  <c r="U95" i="1"/>
  <c r="U94" i="1"/>
  <c r="U93" i="1"/>
  <c r="U92" i="1"/>
  <c r="U91" i="1"/>
  <c r="S90" i="1"/>
  <c r="U90" i="1" s="1"/>
  <c r="U89" i="1"/>
  <c r="U88" i="1"/>
  <c r="S87" i="1"/>
  <c r="U87" i="1" s="1"/>
  <c r="U86" i="1"/>
  <c r="U85" i="1"/>
  <c r="U84" i="1"/>
  <c r="U83" i="1"/>
  <c r="V82" i="1"/>
  <c r="U82" i="1"/>
  <c r="M79" i="1"/>
  <c r="K79" i="1"/>
  <c r="U78" i="1"/>
  <c r="U77" i="1"/>
  <c r="U76" i="1"/>
  <c r="U75" i="1"/>
  <c r="S74" i="1"/>
  <c r="U74" i="1" s="1"/>
  <c r="S73" i="1"/>
  <c r="U73" i="1" s="1"/>
  <c r="S72" i="1"/>
  <c r="U72" i="1" s="1"/>
  <c r="S71" i="1"/>
  <c r="U71" i="1" s="1"/>
  <c r="S70" i="1"/>
  <c r="U70" i="1" s="1"/>
  <c r="U69" i="1"/>
  <c r="U68" i="1"/>
  <c r="U67" i="1"/>
  <c r="U66" i="1"/>
  <c r="U65" i="1"/>
  <c r="U64" i="1"/>
  <c r="S63" i="1"/>
  <c r="U63" i="1" s="1"/>
  <c r="U62" i="1"/>
  <c r="U61" i="1"/>
  <c r="U60" i="1"/>
  <c r="U59" i="1"/>
  <c r="S58" i="1"/>
  <c r="U58" i="1" s="1"/>
  <c r="S57" i="1"/>
  <c r="U57" i="1" s="1"/>
  <c r="S56" i="1"/>
  <c r="U56" i="1" s="1"/>
  <c r="S55" i="1"/>
  <c r="U55" i="1" s="1"/>
  <c r="V54" i="1"/>
  <c r="U54" i="1"/>
  <c r="U53" i="1"/>
  <c r="K52" i="1"/>
  <c r="U51" i="1"/>
  <c r="S50" i="1"/>
  <c r="U50" i="1" s="1"/>
  <c r="U49" i="1"/>
  <c r="U48" i="1"/>
  <c r="U47" i="1"/>
  <c r="U46" i="1"/>
  <c r="U45" i="1"/>
  <c r="S44" i="1"/>
  <c r="U44" i="1" s="1"/>
  <c r="S43" i="1"/>
  <c r="U43" i="1" s="1"/>
  <c r="S42" i="1"/>
  <c r="U42" i="1" s="1"/>
  <c r="S41" i="1"/>
  <c r="U41" i="1" s="1"/>
  <c r="S40" i="1"/>
  <c r="U40" i="1" s="1"/>
  <c r="S39" i="1"/>
  <c r="U39" i="1" s="1"/>
  <c r="M38" i="1"/>
  <c r="S37" i="1"/>
  <c r="U37" i="1" s="1"/>
  <c r="S36" i="1"/>
  <c r="U36" i="1" s="1"/>
  <c r="S35" i="1"/>
  <c r="U35" i="1" s="1"/>
  <c r="S34" i="1"/>
  <c r="U34" i="1" s="1"/>
  <c r="S33" i="1"/>
  <c r="U33" i="1" s="1"/>
  <c r="U32" i="1"/>
  <c r="U31" i="1"/>
  <c r="U30" i="1"/>
  <c r="U29" i="1"/>
  <c r="U28" i="1"/>
  <c r="S27" i="1"/>
  <c r="U27" i="1" s="1"/>
  <c r="S26" i="1"/>
  <c r="U26" i="1" s="1"/>
  <c r="S25" i="1"/>
  <c r="U25" i="1" s="1"/>
  <c r="S24" i="1"/>
  <c r="U24" i="1" s="1"/>
  <c r="U23" i="1"/>
  <c r="U22" i="1"/>
  <c r="U21" i="1"/>
  <c r="S20" i="1"/>
  <c r="U20" i="1" s="1"/>
  <c r="S19" i="1"/>
  <c r="U19" i="1" s="1"/>
  <c r="S18" i="1"/>
  <c r="U18" i="1" s="1"/>
  <c r="S17" i="1"/>
  <c r="U17" i="1" s="1"/>
  <c r="S16" i="1"/>
  <c r="U16" i="1" s="1"/>
  <c r="S15" i="1"/>
  <c r="U15" i="1" s="1"/>
  <c r="S14" i="1"/>
  <c r="U14" i="1" s="1"/>
  <c r="S13" i="1"/>
  <c r="U13" i="1" s="1"/>
  <c r="V12" i="1"/>
  <c r="V13" i="1" s="1"/>
  <c r="S12" i="1"/>
  <c r="U12" i="1" s="1"/>
  <c r="T11" i="1"/>
  <c r="S11" i="1"/>
  <c r="T116" i="1" l="1"/>
  <c r="T12" i="1"/>
  <c r="V281" i="2"/>
  <c r="V282" i="2" s="1"/>
  <c r="V283" i="2" s="1"/>
  <c r="V284" i="2" s="1"/>
  <c r="U351" i="2"/>
  <c r="U187" i="2"/>
  <c r="U378" i="2"/>
  <c r="U198" i="2"/>
  <c r="U235" i="2"/>
  <c r="U370" i="2"/>
  <c r="U119" i="2"/>
  <c r="U335" i="2"/>
  <c r="U261" i="2"/>
  <c r="U361" i="2"/>
  <c r="V84" i="2"/>
  <c r="V85" i="2" s="1"/>
  <c r="U142" i="2"/>
  <c r="U308" i="2"/>
  <c r="V198" i="2"/>
  <c r="V199" i="2" s="1"/>
  <c r="U353" i="2"/>
  <c r="U294" i="2"/>
  <c r="U331" i="2"/>
  <c r="U313" i="2"/>
  <c r="U157" i="2"/>
  <c r="U233" i="2"/>
  <c r="U251" i="2"/>
  <c r="U94" i="2"/>
  <c r="U290" i="2"/>
  <c r="U296" i="2"/>
  <c r="U147" i="2"/>
  <c r="U237" i="2"/>
  <c r="U139" i="2"/>
  <c r="U328" i="2"/>
  <c r="U375" i="2"/>
  <c r="U136" i="2"/>
  <c r="V171" i="2"/>
  <c r="U137" i="2"/>
  <c r="U145" i="2"/>
  <c r="U262" i="2"/>
  <c r="U340" i="2"/>
  <c r="U34" i="2"/>
  <c r="U282" i="2"/>
  <c r="U352" i="2"/>
  <c r="U363" i="2"/>
  <c r="U379" i="2"/>
  <c r="U52" i="2"/>
  <c r="U138" i="2"/>
  <c r="U386" i="2"/>
  <c r="U255" i="2"/>
  <c r="U295" i="2"/>
  <c r="U38" i="2"/>
  <c r="U141" i="2"/>
  <c r="U196" i="2"/>
  <c r="K398" i="2"/>
  <c r="U43" i="2"/>
  <c r="T48" i="2"/>
  <c r="V49" i="2"/>
  <c r="U342" i="2"/>
  <c r="U211" i="2"/>
  <c r="U339" i="2"/>
  <c r="U324" i="2"/>
  <c r="U327" i="2"/>
  <c r="U355" i="2"/>
  <c r="U383" i="2"/>
  <c r="U90" i="2"/>
  <c r="T130" i="2"/>
  <c r="V131" i="2"/>
  <c r="U132" i="2"/>
  <c r="V12" i="2"/>
  <c r="T11" i="2"/>
  <c r="U28" i="2"/>
  <c r="U89" i="2"/>
  <c r="U146" i="2"/>
  <c r="U148" i="2"/>
  <c r="V50" i="2"/>
  <c r="U161" i="2"/>
  <c r="U73" i="2"/>
  <c r="U93" i="2"/>
  <c r="T129" i="2"/>
  <c r="U54" i="2"/>
  <c r="U75" i="2"/>
  <c r="U120" i="2"/>
  <c r="U227" i="2"/>
  <c r="U326" i="2"/>
  <c r="U63" i="2"/>
  <c r="U91" i="2"/>
  <c r="T223" i="2"/>
  <c r="V224" i="2"/>
  <c r="U283" i="2"/>
  <c r="V251" i="2"/>
  <c r="U30" i="2"/>
  <c r="U36" i="2"/>
  <c r="U374" i="2"/>
  <c r="U178" i="2"/>
  <c r="U88" i="2"/>
  <c r="U92" i="2"/>
  <c r="U373" i="2"/>
  <c r="S398" i="2"/>
  <c r="U13" i="2"/>
  <c r="U16" i="2"/>
  <c r="U37" i="2"/>
  <c r="U41" i="2"/>
  <c r="U177" i="2"/>
  <c r="U263" i="2"/>
  <c r="U74" i="2"/>
  <c r="U377" i="2"/>
  <c r="U380" i="2"/>
  <c r="U188" i="2"/>
  <c r="V355" i="2"/>
  <c r="V356" i="2" s="1"/>
  <c r="T354" i="2"/>
  <c r="V305" i="2"/>
  <c r="U229" i="2"/>
  <c r="V328" i="2"/>
  <c r="M398" i="2"/>
  <c r="U228" i="2"/>
  <c r="T82" i="1"/>
  <c r="T258" i="1"/>
  <c r="U38" i="1"/>
  <c r="T325" i="1"/>
  <c r="T54" i="1"/>
  <c r="T257" i="1"/>
  <c r="V83" i="1"/>
  <c r="V84" i="1" s="1"/>
  <c r="V177" i="1"/>
  <c r="T177" i="1" s="1"/>
  <c r="V396" i="1"/>
  <c r="V14" i="1"/>
  <c r="T13" i="1"/>
  <c r="T117" i="1"/>
  <c r="V118" i="1"/>
  <c r="T218" i="1"/>
  <c r="V219" i="1"/>
  <c r="U11" i="1"/>
  <c r="T217" i="1"/>
  <c r="V55" i="1"/>
  <c r="M52" i="1"/>
  <c r="V291" i="1"/>
  <c r="V146" i="1"/>
  <c r="T326" i="1"/>
  <c r="V327" i="1"/>
  <c r="V260" i="1"/>
  <c r="T259" i="1"/>
  <c r="M321" i="1"/>
  <c r="S309" i="1"/>
  <c r="S426" i="1" s="1"/>
  <c r="U309" i="1"/>
  <c r="V365" i="1"/>
  <c r="T364" i="1"/>
  <c r="K426" i="1"/>
  <c r="T289" i="1"/>
  <c r="T281" i="2" l="1"/>
  <c r="T84" i="2"/>
  <c r="T171" i="2"/>
  <c r="V172" i="2"/>
  <c r="U398" i="2"/>
  <c r="T49" i="2"/>
  <c r="T356" i="2"/>
  <c r="V357" i="2"/>
  <c r="V225" i="2"/>
  <c r="T224" i="2"/>
  <c r="T305" i="2"/>
  <c r="V306" i="2"/>
  <c r="V86" i="2"/>
  <c r="T85" i="2"/>
  <c r="T50" i="2"/>
  <c r="V51" i="2"/>
  <c r="V252" i="2"/>
  <c r="V132" i="2"/>
  <c r="V133" i="2" s="1"/>
  <c r="V134" i="2" s="1"/>
  <c r="V135" i="2" s="1"/>
  <c r="V136" i="2" s="1"/>
  <c r="V137" i="2" s="1"/>
  <c r="T131" i="2"/>
  <c r="V329" i="2"/>
  <c r="V285" i="2"/>
  <c r="T284" i="2"/>
  <c r="T199" i="2"/>
  <c r="V200" i="2"/>
  <c r="V13" i="2"/>
  <c r="T12" i="2"/>
  <c r="T83" i="1"/>
  <c r="V397" i="1"/>
  <c r="T396" i="1"/>
  <c r="M426" i="1"/>
  <c r="V178" i="1"/>
  <c r="U426" i="1"/>
  <c r="T327" i="1"/>
  <c r="V328" i="1"/>
  <c r="V220" i="1"/>
  <c r="T219" i="1"/>
  <c r="V261" i="1"/>
  <c r="T260" i="1"/>
  <c r="V147" i="1"/>
  <c r="T146" i="1"/>
  <c r="V366" i="1"/>
  <c r="T365" i="1"/>
  <c r="V56" i="1"/>
  <c r="T55" i="1"/>
  <c r="T84" i="1"/>
  <c r="V85" i="1"/>
  <c r="T118" i="1"/>
  <c r="V119" i="1"/>
  <c r="T291" i="1"/>
  <c r="V292" i="1"/>
  <c r="V15" i="1"/>
  <c r="T14" i="1"/>
  <c r="T172" i="2" l="1"/>
  <c r="V173" i="2"/>
  <c r="V87" i="2"/>
  <c r="T86" i="2"/>
  <c r="V253" i="2"/>
  <c r="V201" i="2"/>
  <c r="T200" i="2"/>
  <c r="T225" i="2"/>
  <c r="V226" i="2"/>
  <c r="V330" i="2"/>
  <c r="V52" i="2"/>
  <c r="T51" i="2"/>
  <c r="T357" i="2"/>
  <c r="V358" i="2"/>
  <c r="V138" i="2"/>
  <c r="T306" i="2"/>
  <c r="V307" i="2"/>
  <c r="V14" i="2"/>
  <c r="T285" i="2"/>
  <c r="V286" i="2"/>
  <c r="V179" i="1"/>
  <c r="T178" i="1"/>
  <c r="T397" i="1"/>
  <c r="V398" i="1"/>
  <c r="V221" i="1"/>
  <c r="T220" i="1"/>
  <c r="V329" i="1"/>
  <c r="T328" i="1"/>
  <c r="V367" i="1"/>
  <c r="T366" i="1"/>
  <c r="V16" i="1"/>
  <c r="T15" i="1"/>
  <c r="V57" i="1"/>
  <c r="T56" i="1"/>
  <c r="T85" i="1"/>
  <c r="V86" i="1"/>
  <c r="T261" i="1"/>
  <c r="V262" i="1"/>
  <c r="T292" i="1"/>
  <c r="V293" i="1"/>
  <c r="V148" i="1"/>
  <c r="T147" i="1"/>
  <c r="V120" i="1"/>
  <c r="T119" i="1"/>
  <c r="T173" i="2" l="1"/>
  <c r="V174" i="2"/>
  <c r="V331" i="2"/>
  <c r="T330" i="2"/>
  <c r="T14" i="2"/>
  <c r="V15" i="2"/>
  <c r="V139" i="2"/>
  <c r="V53" i="2"/>
  <c r="T358" i="2"/>
  <c r="V359" i="2"/>
  <c r="V202" i="2"/>
  <c r="T307" i="2"/>
  <c r="V308" i="2"/>
  <c r="V254" i="2"/>
  <c r="T286" i="2"/>
  <c r="V287" i="2"/>
  <c r="V88" i="2"/>
  <c r="V89" i="2" s="1"/>
  <c r="T87" i="2"/>
  <c r="V227" i="2"/>
  <c r="T226" i="2"/>
  <c r="T398" i="1"/>
  <c r="V399" i="1"/>
  <c r="T179" i="1"/>
  <c r="V180" i="1"/>
  <c r="V330" i="1"/>
  <c r="T329" i="1"/>
  <c r="V368" i="1"/>
  <c r="T367" i="1"/>
  <c r="V222" i="1"/>
  <c r="T221" i="1"/>
  <c r="T16" i="1"/>
  <c r="V17" i="1"/>
  <c r="V149" i="1"/>
  <c r="T148" i="1"/>
  <c r="T86" i="1"/>
  <c r="V87" i="1"/>
  <c r="T293" i="1"/>
  <c r="V294" i="1"/>
  <c r="V121" i="1"/>
  <c r="T120" i="1"/>
  <c r="V263" i="1"/>
  <c r="T262" i="1"/>
  <c r="V58" i="1"/>
  <c r="T57" i="1"/>
  <c r="T174" i="2" l="1"/>
  <c r="V175" i="2"/>
  <c r="T359" i="2"/>
  <c r="V360" i="2"/>
  <c r="V309" i="2"/>
  <c r="V90" i="2"/>
  <c r="T287" i="2"/>
  <c r="V288" i="2"/>
  <c r="V203" i="2"/>
  <c r="V54" i="2"/>
  <c r="V332" i="2"/>
  <c r="V228" i="2"/>
  <c r="V140" i="2"/>
  <c r="V255" i="2"/>
  <c r="T15" i="2"/>
  <c r="V16" i="2"/>
  <c r="V181" i="1"/>
  <c r="T180" i="1"/>
  <c r="V400" i="1"/>
  <c r="T399" i="1"/>
  <c r="T294" i="1"/>
  <c r="V295" i="1"/>
  <c r="T58" i="1"/>
  <c r="V59" i="1"/>
  <c r="V150" i="1"/>
  <c r="T149" i="1"/>
  <c r="T263" i="1"/>
  <c r="V264" i="1"/>
  <c r="V88" i="1"/>
  <c r="T87" i="1"/>
  <c r="T368" i="1"/>
  <c r="V369" i="1"/>
  <c r="V223" i="1"/>
  <c r="T222" i="1"/>
  <c r="V122" i="1"/>
  <c r="T121" i="1"/>
  <c r="T17" i="1"/>
  <c r="V18" i="1"/>
  <c r="V331" i="1"/>
  <c r="T330" i="1"/>
  <c r="T175" i="2" l="1"/>
  <c r="V176" i="2"/>
  <c r="V177" i="2" s="1"/>
  <c r="V17" i="2"/>
  <c r="V310" i="2"/>
  <c r="T309" i="2"/>
  <c r="V333" i="2"/>
  <c r="T332" i="2"/>
  <c r="V178" i="2"/>
  <c r="V229" i="2"/>
  <c r="V289" i="2"/>
  <c r="V290" i="2" s="1"/>
  <c r="V291" i="2" s="1"/>
  <c r="V292" i="2" s="1"/>
  <c r="T288" i="2"/>
  <c r="V55" i="2"/>
  <c r="V361" i="2"/>
  <c r="T360" i="2"/>
  <c r="V256" i="2"/>
  <c r="T203" i="2"/>
  <c r="V204" i="2"/>
  <c r="V91" i="2"/>
  <c r="V141" i="2"/>
  <c r="V401" i="1"/>
  <c r="T400" i="1"/>
  <c r="V182" i="1"/>
  <c r="T181" i="1"/>
  <c r="V123" i="1"/>
  <c r="T122" i="1"/>
  <c r="V332" i="1"/>
  <c r="T331" i="1"/>
  <c r="T88" i="1"/>
  <c r="V89" i="1"/>
  <c r="V151" i="1"/>
  <c r="T150" i="1"/>
  <c r="V60" i="1"/>
  <c r="T59" i="1"/>
  <c r="T18" i="1"/>
  <c r="V19" i="1"/>
  <c r="V224" i="1"/>
  <c r="T223" i="1"/>
  <c r="T264" i="1"/>
  <c r="V265" i="1"/>
  <c r="V296" i="1"/>
  <c r="T295" i="1"/>
  <c r="T369" i="1"/>
  <c r="V370" i="1"/>
  <c r="V92" i="2" l="1"/>
  <c r="V230" i="2"/>
  <c r="V362" i="2"/>
  <c r="V311" i="2"/>
  <c r="T310" i="2"/>
  <c r="V142" i="2"/>
  <c r="T204" i="2"/>
  <c r="V205" i="2"/>
  <c r="V179" i="2"/>
  <c r="V56" i="2"/>
  <c r="T55" i="2"/>
  <c r="T333" i="2"/>
  <c r="V334" i="2"/>
  <c r="T17" i="2"/>
  <c r="V18" i="2"/>
  <c r="V257" i="2"/>
  <c r="T256" i="2"/>
  <c r="T292" i="2"/>
  <c r="V293" i="2"/>
  <c r="V183" i="1"/>
  <c r="T182" i="1"/>
  <c r="V402" i="1"/>
  <c r="T401" i="1"/>
  <c r="V225" i="1"/>
  <c r="T224" i="1"/>
  <c r="T19" i="1"/>
  <c r="V20" i="1"/>
  <c r="T151" i="1"/>
  <c r="V152" i="1"/>
  <c r="V333" i="1"/>
  <c r="T332" i="1"/>
  <c r="T265" i="1"/>
  <c r="V266" i="1"/>
  <c r="T89" i="1"/>
  <c r="V90" i="1"/>
  <c r="V61" i="1"/>
  <c r="T60" i="1"/>
  <c r="V124" i="1"/>
  <c r="T123" i="1"/>
  <c r="V371" i="1"/>
  <c r="T370" i="1"/>
  <c r="V297" i="1"/>
  <c r="T296" i="1"/>
  <c r="V206" i="2" l="1"/>
  <c r="T205" i="2"/>
  <c r="V312" i="2"/>
  <c r="V313" i="2" s="1"/>
  <c r="V314" i="2" s="1"/>
  <c r="V315" i="2" s="1"/>
  <c r="T311" i="2"/>
  <c r="V258" i="2"/>
  <c r="T257" i="2"/>
  <c r="T293" i="2"/>
  <c r="V294" i="2"/>
  <c r="V19" i="2"/>
  <c r="T18" i="2"/>
  <c r="V363" i="2"/>
  <c r="T362" i="2"/>
  <c r="V335" i="2"/>
  <c r="T334" i="2"/>
  <c r="T56" i="2"/>
  <c r="V57" i="2"/>
  <c r="V143" i="2"/>
  <c r="T230" i="2"/>
  <c r="V231" i="2"/>
  <c r="T179" i="2"/>
  <c r="V180" i="2"/>
  <c r="V93" i="2"/>
  <c r="V403" i="1"/>
  <c r="T402" i="1"/>
  <c r="V184" i="1"/>
  <c r="T183" i="1"/>
  <c r="V372" i="1"/>
  <c r="T371" i="1"/>
  <c r="T20" i="1"/>
  <c r="V21" i="1"/>
  <c r="V91" i="1"/>
  <c r="T90" i="1"/>
  <c r="V62" i="1"/>
  <c r="T61" i="1"/>
  <c r="V125" i="1"/>
  <c r="T124" i="1"/>
  <c r="V298" i="1"/>
  <c r="T297" i="1"/>
  <c r="V226" i="1"/>
  <c r="T225" i="1"/>
  <c r="V334" i="1"/>
  <c r="T333" i="1"/>
  <c r="V267" i="1"/>
  <c r="T266" i="1"/>
  <c r="V153" i="1"/>
  <c r="T152" i="1"/>
  <c r="V181" i="2" l="1"/>
  <c r="T206" i="2"/>
  <c r="V207" i="2"/>
  <c r="T57" i="2"/>
  <c r="V58" i="2"/>
  <c r="V295" i="2"/>
  <c r="V364" i="2"/>
  <c r="T231" i="2"/>
  <c r="V232" i="2"/>
  <c r="V316" i="2"/>
  <c r="T315" i="2"/>
  <c r="V259" i="2"/>
  <c r="T258" i="2"/>
  <c r="V94" i="2"/>
  <c r="V144" i="2"/>
  <c r="T143" i="2"/>
  <c r="V336" i="2"/>
  <c r="V20" i="2"/>
  <c r="T19" i="2"/>
  <c r="T184" i="1"/>
  <c r="V185" i="1"/>
  <c r="V404" i="1"/>
  <c r="T403" i="1"/>
  <c r="T21" i="1"/>
  <c r="V22" i="1"/>
  <c r="T334" i="1"/>
  <c r="V335" i="1"/>
  <c r="T298" i="1"/>
  <c r="V299" i="1"/>
  <c r="T153" i="1"/>
  <c r="V154" i="1"/>
  <c r="V92" i="1"/>
  <c r="T91" i="1"/>
  <c r="V268" i="1"/>
  <c r="T267" i="1"/>
  <c r="T62" i="1"/>
  <c r="V63" i="1"/>
  <c r="T226" i="1"/>
  <c r="V227" i="1"/>
  <c r="T125" i="1"/>
  <c r="V126" i="1"/>
  <c r="V373" i="1"/>
  <c r="T372" i="1"/>
  <c r="V260" i="2" l="1"/>
  <c r="T259" i="2"/>
  <c r="V145" i="2"/>
  <c r="T20" i="2"/>
  <c r="V21" i="2"/>
  <c r="V208" i="2"/>
  <c r="T207" i="2"/>
  <c r="V95" i="2"/>
  <c r="T316" i="2"/>
  <c r="V317" i="2"/>
  <c r="T364" i="2"/>
  <c r="V365" i="2"/>
  <c r="V337" i="2"/>
  <c r="T336" i="2"/>
  <c r="V296" i="2"/>
  <c r="V233" i="2"/>
  <c r="T232" i="2"/>
  <c r="V59" i="2"/>
  <c r="T58" i="2"/>
  <c r="V182" i="2"/>
  <c r="T181" i="2"/>
  <c r="T404" i="1"/>
  <c r="V405" i="1"/>
  <c r="V186" i="1"/>
  <c r="T185" i="1"/>
  <c r="T154" i="1"/>
  <c r="V155" i="1"/>
  <c r="V269" i="1"/>
  <c r="T268" i="1"/>
  <c r="V64" i="1"/>
  <c r="T63" i="1"/>
  <c r="V374" i="1"/>
  <c r="T373" i="1"/>
  <c r="T335" i="1"/>
  <c r="V336" i="1"/>
  <c r="T126" i="1"/>
  <c r="V127" i="1"/>
  <c r="T22" i="1"/>
  <c r="V23" i="1"/>
  <c r="T299" i="1"/>
  <c r="V300" i="1"/>
  <c r="T227" i="1"/>
  <c r="V228" i="1"/>
  <c r="V93" i="1"/>
  <c r="T92" i="1"/>
  <c r="V234" i="2" l="1"/>
  <c r="V146" i="2"/>
  <c r="T145" i="2"/>
  <c r="T365" i="2"/>
  <c r="V366" i="2"/>
  <c r="V297" i="2"/>
  <c r="T208" i="2"/>
  <c r="V209" i="2"/>
  <c r="T59" i="2"/>
  <c r="V60" i="2"/>
  <c r="T21" i="2"/>
  <c r="V22" i="2"/>
  <c r="T95" i="2"/>
  <c r="V96" i="2"/>
  <c r="T182" i="2"/>
  <c r="V183" i="2"/>
  <c r="V318" i="2"/>
  <c r="T317" i="2"/>
  <c r="V261" i="2"/>
  <c r="V262" i="2" s="1"/>
  <c r="V263" i="2" s="1"/>
  <c r="V264" i="2" s="1"/>
  <c r="T260" i="2"/>
  <c r="T337" i="2"/>
  <c r="V338" i="2"/>
  <c r="T186" i="1"/>
  <c r="V187" i="1"/>
  <c r="V406" i="1"/>
  <c r="T405" i="1"/>
  <c r="V94" i="1"/>
  <c r="T93" i="1"/>
  <c r="V128" i="1"/>
  <c r="T127" i="1"/>
  <c r="V375" i="1"/>
  <c r="T374" i="1"/>
  <c r="T228" i="1"/>
  <c r="V229" i="1"/>
  <c r="T336" i="1"/>
  <c r="V337" i="1"/>
  <c r="V270" i="1"/>
  <c r="T269" i="1"/>
  <c r="V301" i="1"/>
  <c r="T300" i="1"/>
  <c r="V65" i="1"/>
  <c r="T64" i="1"/>
  <c r="V24" i="1"/>
  <c r="T23" i="1"/>
  <c r="T155" i="1"/>
  <c r="V156" i="1"/>
  <c r="V339" i="2" l="1"/>
  <c r="T338" i="2"/>
  <c r="V235" i="2"/>
  <c r="V236" i="2" s="1"/>
  <c r="V237" i="2" s="1"/>
  <c r="V238" i="2" s="1"/>
  <c r="T318" i="2"/>
  <c r="V319" i="2"/>
  <c r="V210" i="2"/>
  <c r="T209" i="2"/>
  <c r="T264" i="2"/>
  <c r="V265" i="2"/>
  <c r="T22" i="2"/>
  <c r="V23" i="2"/>
  <c r="V97" i="2"/>
  <c r="V367" i="2"/>
  <c r="T366" i="2"/>
  <c r="T183" i="2"/>
  <c r="V184" i="2"/>
  <c r="V61" i="2"/>
  <c r="V62" i="2" s="1"/>
  <c r="T60" i="2"/>
  <c r="V298" i="2"/>
  <c r="T297" i="2"/>
  <c r="T146" i="2"/>
  <c r="V147" i="2"/>
  <c r="T187" i="1"/>
  <c r="V188" i="1"/>
  <c r="V407" i="1"/>
  <c r="T406" i="1"/>
  <c r="T375" i="1"/>
  <c r="V376" i="1"/>
  <c r="V302" i="1"/>
  <c r="T301" i="1"/>
  <c r="V157" i="1"/>
  <c r="T156" i="1"/>
  <c r="T24" i="1"/>
  <c r="V25" i="1"/>
  <c r="V230" i="1"/>
  <c r="T229" i="1"/>
  <c r="V129" i="1"/>
  <c r="T128" i="1"/>
  <c r="T94" i="1"/>
  <c r="V95" i="1"/>
  <c r="T270" i="1"/>
  <c r="V271" i="1"/>
  <c r="V66" i="1"/>
  <c r="T65" i="1"/>
  <c r="V338" i="1"/>
  <c r="T337" i="1"/>
  <c r="V24" i="2" l="1"/>
  <c r="T23" i="2"/>
  <c r="V239" i="2"/>
  <c r="T238" i="2"/>
  <c r="V299" i="2"/>
  <c r="T298" i="2"/>
  <c r="T184" i="2"/>
  <c r="V185" i="2"/>
  <c r="V148" i="2"/>
  <c r="T210" i="2"/>
  <c r="V211" i="2"/>
  <c r="V212" i="2" s="1"/>
  <c r="V213" i="2" s="1"/>
  <c r="T62" i="2"/>
  <c r="V63" i="2"/>
  <c r="T367" i="2"/>
  <c r="V368" i="2"/>
  <c r="T319" i="2"/>
  <c r="V320" i="2"/>
  <c r="V98" i="2"/>
  <c r="T97" i="2"/>
  <c r="T265" i="2"/>
  <c r="V266" i="2"/>
  <c r="V340" i="2"/>
  <c r="V341" i="2" s="1"/>
  <c r="V342" i="2" s="1"/>
  <c r="V343" i="2" s="1"/>
  <c r="V408" i="1"/>
  <c r="T407" i="1"/>
  <c r="T188" i="1"/>
  <c r="V189" i="1"/>
  <c r="V158" i="1"/>
  <c r="T157" i="1"/>
  <c r="V231" i="1"/>
  <c r="T230" i="1"/>
  <c r="V130" i="1"/>
  <c r="T129" i="1"/>
  <c r="T338" i="1"/>
  <c r="V339" i="1"/>
  <c r="T25" i="1"/>
  <c r="V26" i="1"/>
  <c r="V303" i="1"/>
  <c r="T302" i="1"/>
  <c r="T66" i="1"/>
  <c r="V67" i="1"/>
  <c r="T95" i="1"/>
  <c r="V96" i="1"/>
  <c r="T376" i="1"/>
  <c r="V377" i="1"/>
  <c r="T271" i="1"/>
  <c r="V272" i="1"/>
  <c r="T24" i="2" l="1"/>
  <c r="V25" i="2"/>
  <c r="V186" i="2"/>
  <c r="V187" i="2" s="1"/>
  <c r="V188" i="2" s="1"/>
  <c r="V189" i="2" s="1"/>
  <c r="V214" i="2"/>
  <c r="T213" i="2"/>
  <c r="V344" i="2"/>
  <c r="T343" i="2"/>
  <c r="T299" i="2"/>
  <c r="V300" i="2"/>
  <c r="T368" i="2"/>
  <c r="V369" i="2"/>
  <c r="V99" i="2"/>
  <c r="T98" i="2"/>
  <c r="V240" i="2"/>
  <c r="T239" i="2"/>
  <c r="T320" i="2"/>
  <c r="V64" i="2"/>
  <c r="V267" i="2"/>
  <c r="T266" i="2"/>
  <c r="V149" i="2"/>
  <c r="V190" i="1"/>
  <c r="T189" i="1"/>
  <c r="V409" i="1"/>
  <c r="T408" i="1"/>
  <c r="T96" i="1"/>
  <c r="V97" i="1"/>
  <c r="V273" i="1"/>
  <c r="T272" i="1"/>
  <c r="T339" i="1"/>
  <c r="V340" i="1"/>
  <c r="V131" i="1"/>
  <c r="T130" i="1"/>
  <c r="V304" i="1"/>
  <c r="T303" i="1"/>
  <c r="V232" i="1"/>
  <c r="T231" i="1"/>
  <c r="T67" i="1"/>
  <c r="V68" i="1"/>
  <c r="V27" i="1"/>
  <c r="T26" i="1"/>
  <c r="T377" i="1"/>
  <c r="V378" i="1"/>
  <c r="V159" i="1"/>
  <c r="T158" i="1"/>
  <c r="T214" i="2" l="1"/>
  <c r="V215" i="2"/>
  <c r="T99" i="2"/>
  <c r="V100" i="2"/>
  <c r="T267" i="2"/>
  <c r="V268" i="2"/>
  <c r="T189" i="2"/>
  <c r="V190" i="2"/>
  <c r="T369" i="2"/>
  <c r="V370" i="2"/>
  <c r="T300" i="2"/>
  <c r="V301" i="2"/>
  <c r="T240" i="2"/>
  <c r="V241" i="2"/>
  <c r="T25" i="2"/>
  <c r="V26" i="2"/>
  <c r="V345" i="2"/>
  <c r="T344" i="2"/>
  <c r="T149" i="2"/>
  <c r="V150" i="2"/>
  <c r="T64" i="2"/>
  <c r="V65" i="2"/>
  <c r="V410" i="1"/>
  <c r="T409" i="1"/>
  <c r="V191" i="1"/>
  <c r="T190" i="1"/>
  <c r="V305" i="1"/>
  <c r="T304" i="1"/>
  <c r="V160" i="1"/>
  <c r="T159" i="1"/>
  <c r="T378" i="1"/>
  <c r="V379" i="1"/>
  <c r="T68" i="1"/>
  <c r="V69" i="1"/>
  <c r="V132" i="1"/>
  <c r="T131" i="1"/>
  <c r="T273" i="1"/>
  <c r="V274" i="1"/>
  <c r="V341" i="1"/>
  <c r="T340" i="1"/>
  <c r="V233" i="1"/>
  <c r="T232" i="1"/>
  <c r="V98" i="1"/>
  <c r="T97" i="1"/>
  <c r="V28" i="1"/>
  <c r="T27" i="1"/>
  <c r="V191" i="2" l="1"/>
  <c r="T190" i="2"/>
  <c r="V101" i="2"/>
  <c r="T100" i="2"/>
  <c r="V151" i="2"/>
  <c r="T150" i="2"/>
  <c r="V27" i="2"/>
  <c r="T26" i="2"/>
  <c r="T301" i="2"/>
  <c r="V371" i="2"/>
  <c r="V216" i="2"/>
  <c r="T215" i="2"/>
  <c r="V66" i="2"/>
  <c r="T65" i="2"/>
  <c r="V242" i="2"/>
  <c r="T241" i="2"/>
  <c r="V346" i="2"/>
  <c r="T345" i="2"/>
  <c r="V269" i="2"/>
  <c r="T268" i="2"/>
  <c r="T191" i="1"/>
  <c r="V192" i="1"/>
  <c r="V411" i="1"/>
  <c r="T410" i="1"/>
  <c r="V29" i="1"/>
  <c r="T28" i="1"/>
  <c r="T274" i="1"/>
  <c r="V275" i="1"/>
  <c r="T379" i="1"/>
  <c r="V380" i="1"/>
  <c r="V161" i="1"/>
  <c r="T160" i="1"/>
  <c r="V133" i="1"/>
  <c r="T132" i="1"/>
  <c r="T98" i="1"/>
  <c r="V99" i="1"/>
  <c r="V70" i="1"/>
  <c r="T69" i="1"/>
  <c r="V342" i="1"/>
  <c r="T341" i="1"/>
  <c r="V306" i="1"/>
  <c r="T305" i="1"/>
  <c r="V234" i="1"/>
  <c r="T233" i="1"/>
  <c r="T216" i="2" l="1"/>
  <c r="V217" i="2"/>
  <c r="V270" i="2"/>
  <c r="T269" i="2"/>
  <c r="T242" i="2"/>
  <c r="V243" i="2"/>
  <c r="T346" i="2"/>
  <c r="V372" i="2"/>
  <c r="T371" i="2"/>
  <c r="T66" i="2"/>
  <c r="V67" i="2"/>
  <c r="V28" i="2"/>
  <c r="V29" i="2" s="1"/>
  <c r="V30" i="2" s="1"/>
  <c r="V31" i="2" s="1"/>
  <c r="T27" i="2"/>
  <c r="T101" i="2"/>
  <c r="V102" i="2"/>
  <c r="T191" i="2"/>
  <c r="V192" i="2"/>
  <c r="V152" i="2"/>
  <c r="T151" i="2"/>
  <c r="T411" i="1"/>
  <c r="V412" i="1"/>
  <c r="V193" i="1"/>
  <c r="T192" i="1"/>
  <c r="T306" i="1"/>
  <c r="V307" i="1"/>
  <c r="T99" i="1"/>
  <c r="V100" i="1"/>
  <c r="V134" i="1"/>
  <c r="T133" i="1"/>
  <c r="T234" i="1"/>
  <c r="V235" i="1"/>
  <c r="V276" i="1"/>
  <c r="T275" i="1"/>
  <c r="T29" i="1"/>
  <c r="V30" i="1"/>
  <c r="V343" i="1"/>
  <c r="T342" i="1"/>
  <c r="V162" i="1"/>
  <c r="T161" i="1"/>
  <c r="V381" i="1"/>
  <c r="T380" i="1"/>
  <c r="V71" i="1"/>
  <c r="T70" i="1"/>
  <c r="V32" i="2" l="1"/>
  <c r="T31" i="2"/>
  <c r="V68" i="2"/>
  <c r="T67" i="2"/>
  <c r="T102" i="2"/>
  <c r="V103" i="2"/>
  <c r="T152" i="2"/>
  <c r="V153" i="2"/>
  <c r="T270" i="2"/>
  <c r="V271" i="2"/>
  <c r="T217" i="2"/>
  <c r="V218" i="2"/>
  <c r="T243" i="2"/>
  <c r="V244" i="2"/>
  <c r="T192" i="2"/>
  <c r="V193" i="2"/>
  <c r="V373" i="2"/>
  <c r="T372" i="2"/>
  <c r="T193" i="1"/>
  <c r="V194" i="1"/>
  <c r="T412" i="1"/>
  <c r="V413" i="1"/>
  <c r="V236" i="1"/>
  <c r="T235" i="1"/>
  <c r="V163" i="1"/>
  <c r="T162" i="1"/>
  <c r="V101" i="1"/>
  <c r="T100" i="1"/>
  <c r="T30" i="1"/>
  <c r="V31" i="1"/>
  <c r="V72" i="1"/>
  <c r="T71" i="1"/>
  <c r="T134" i="1"/>
  <c r="V135" i="1"/>
  <c r="V382" i="1"/>
  <c r="T381" i="1"/>
  <c r="T307" i="1"/>
  <c r="V308" i="1"/>
  <c r="V277" i="1"/>
  <c r="T276" i="1"/>
  <c r="T343" i="1"/>
  <c r="V344" i="1"/>
  <c r="V33" i="2" l="1"/>
  <c r="V34" i="2" s="1"/>
  <c r="V35" i="2" s="1"/>
  <c r="V36" i="2" s="1"/>
  <c r="V37" i="2" s="1"/>
  <c r="V38" i="2" s="1"/>
  <c r="V39" i="2" s="1"/>
  <c r="V40" i="2" s="1"/>
  <c r="V41" i="2" s="1"/>
  <c r="V42" i="2" s="1"/>
  <c r="V43" i="2" s="1"/>
  <c r="V44" i="2" s="1"/>
  <c r="V45" i="2" s="1"/>
  <c r="T32" i="2"/>
  <c r="T68" i="2"/>
  <c r="V69" i="2"/>
  <c r="T193" i="2"/>
  <c r="T218" i="2"/>
  <c r="V219" i="2"/>
  <c r="T153" i="2"/>
  <c r="V154" i="2"/>
  <c r="T271" i="2"/>
  <c r="V272" i="2"/>
  <c r="V245" i="2"/>
  <c r="T244" i="2"/>
  <c r="V104" i="2"/>
  <c r="T103" i="2"/>
  <c r="V374" i="2"/>
  <c r="V414" i="1"/>
  <c r="T413" i="1"/>
  <c r="V195" i="1"/>
  <c r="T194" i="1"/>
  <c r="T344" i="1"/>
  <c r="V345" i="1"/>
  <c r="V383" i="1"/>
  <c r="T382" i="1"/>
  <c r="V32" i="1"/>
  <c r="T31" i="1"/>
  <c r="V164" i="1"/>
  <c r="T163" i="1"/>
  <c r="T135" i="1"/>
  <c r="V136" i="1"/>
  <c r="T308" i="1"/>
  <c r="V309" i="1"/>
  <c r="V237" i="1"/>
  <c r="T236" i="1"/>
  <c r="T101" i="1"/>
  <c r="V102" i="1"/>
  <c r="V278" i="1"/>
  <c r="T277" i="1"/>
  <c r="V73" i="1"/>
  <c r="T72" i="1"/>
  <c r="V46" i="2" l="1"/>
  <c r="T45" i="2"/>
  <c r="V246" i="2"/>
  <c r="T245" i="2"/>
  <c r="V375" i="2"/>
  <c r="V376" i="2" s="1"/>
  <c r="V377" i="2" s="1"/>
  <c r="V378" i="2" s="1"/>
  <c r="V379" i="2" s="1"/>
  <c r="V380" i="2" s="1"/>
  <c r="V381" i="2" s="1"/>
  <c r="V70" i="2"/>
  <c r="T69" i="2"/>
  <c r="V220" i="2"/>
  <c r="T219" i="2"/>
  <c r="V105" i="2"/>
  <c r="T104" i="2"/>
  <c r="T154" i="2"/>
  <c r="V155" i="2"/>
  <c r="T272" i="2"/>
  <c r="V273" i="2"/>
  <c r="T195" i="1"/>
  <c r="V196" i="1"/>
  <c r="V415" i="1"/>
  <c r="T414" i="1"/>
  <c r="T164" i="1"/>
  <c r="V165" i="1"/>
  <c r="V74" i="1"/>
  <c r="T73" i="1"/>
  <c r="V137" i="1"/>
  <c r="T136" i="1"/>
  <c r="V384" i="1"/>
  <c r="T383" i="1"/>
  <c r="V279" i="1"/>
  <c r="T278" i="1"/>
  <c r="T237" i="1"/>
  <c r="V238" i="1"/>
  <c r="T345" i="1"/>
  <c r="V346" i="1"/>
  <c r="T102" i="1"/>
  <c r="V103" i="1"/>
  <c r="V33" i="1"/>
  <c r="T32" i="1"/>
  <c r="V310" i="1"/>
  <c r="T309" i="1"/>
  <c r="T155" i="2" l="1"/>
  <c r="V156" i="2"/>
  <c r="T246" i="2"/>
  <c r="V274" i="2"/>
  <c r="T273" i="2"/>
  <c r="T220" i="2"/>
  <c r="V106" i="2"/>
  <c r="T105" i="2"/>
  <c r="T70" i="2"/>
  <c r="V71" i="2"/>
  <c r="V382" i="2"/>
  <c r="T381" i="2"/>
  <c r="T415" i="1"/>
  <c r="V416" i="1"/>
  <c r="V197" i="1"/>
  <c r="T196" i="1"/>
  <c r="V104" i="1"/>
  <c r="T103" i="1"/>
  <c r="V280" i="1"/>
  <c r="T279" i="1"/>
  <c r="V311" i="1"/>
  <c r="T310" i="1"/>
  <c r="T384" i="1"/>
  <c r="V385" i="1"/>
  <c r="V347" i="1"/>
  <c r="T346" i="1"/>
  <c r="V138" i="1"/>
  <c r="T137" i="1"/>
  <c r="T238" i="1"/>
  <c r="V239" i="1"/>
  <c r="V75" i="1"/>
  <c r="T74" i="1"/>
  <c r="T33" i="1"/>
  <c r="V34" i="1"/>
  <c r="T165" i="1"/>
  <c r="V166" i="1"/>
  <c r="V275" i="2" l="1"/>
  <c r="T274" i="2"/>
  <c r="V383" i="2"/>
  <c r="T382" i="2"/>
  <c r="T71" i="2"/>
  <c r="V72" i="2"/>
  <c r="T156" i="2"/>
  <c r="V157" i="2"/>
  <c r="V158" i="2" s="1"/>
  <c r="V107" i="2"/>
  <c r="T106" i="2"/>
  <c r="T197" i="1"/>
  <c r="V198" i="1"/>
  <c r="V417" i="1"/>
  <c r="T416" i="1"/>
  <c r="V240" i="1"/>
  <c r="T239" i="1"/>
  <c r="T75" i="1"/>
  <c r="V76" i="1"/>
  <c r="T385" i="1"/>
  <c r="V386" i="1"/>
  <c r="V312" i="1"/>
  <c r="T311" i="1"/>
  <c r="T280" i="1"/>
  <c r="V281" i="1"/>
  <c r="T166" i="1"/>
  <c r="V167" i="1"/>
  <c r="V139" i="1"/>
  <c r="T138" i="1"/>
  <c r="T34" i="1"/>
  <c r="V35" i="1"/>
  <c r="V348" i="1"/>
  <c r="T347" i="1"/>
  <c r="V105" i="1"/>
  <c r="T104" i="1"/>
  <c r="V384" i="2" l="1"/>
  <c r="V385" i="2" s="1"/>
  <c r="V386" i="2" s="1"/>
  <c r="V387" i="2" s="1"/>
  <c r="V159" i="2"/>
  <c r="V73" i="2"/>
  <c r="V74" i="2" s="1"/>
  <c r="V75" i="2" s="1"/>
  <c r="V76" i="2" s="1"/>
  <c r="T72" i="2"/>
  <c r="V108" i="2"/>
  <c r="T107" i="2"/>
  <c r="V276" i="2"/>
  <c r="T275" i="2"/>
  <c r="V418" i="1"/>
  <c r="T417" i="1"/>
  <c r="V199" i="1"/>
  <c r="T198" i="1"/>
  <c r="V36" i="1"/>
  <c r="T35" i="1"/>
  <c r="T312" i="1"/>
  <c r="V313" i="1"/>
  <c r="T386" i="1"/>
  <c r="V387" i="1"/>
  <c r="V140" i="1"/>
  <c r="T139" i="1"/>
  <c r="T167" i="1"/>
  <c r="V168" i="1"/>
  <c r="V77" i="1"/>
  <c r="T76" i="1"/>
  <c r="V106" i="1"/>
  <c r="T105" i="1"/>
  <c r="T281" i="1"/>
  <c r="V282" i="1"/>
  <c r="V349" i="1"/>
  <c r="T348" i="1"/>
  <c r="T240" i="1"/>
  <c r="V241" i="1"/>
  <c r="T276" i="2" l="1"/>
  <c r="V277" i="2"/>
  <c r="V77" i="2"/>
  <c r="T76" i="2"/>
  <c r="V160" i="2"/>
  <c r="V161" i="2" s="1"/>
  <c r="V162" i="2" s="1"/>
  <c r="V163" i="2" s="1"/>
  <c r="T159" i="2"/>
  <c r="V388" i="2"/>
  <c r="T387" i="2"/>
  <c r="V109" i="2"/>
  <c r="T108" i="2"/>
  <c r="V200" i="1"/>
  <c r="T199" i="1"/>
  <c r="T418" i="1"/>
  <c r="V419" i="1"/>
  <c r="V283" i="1"/>
  <c r="T282" i="1"/>
  <c r="V169" i="1"/>
  <c r="T168" i="1"/>
  <c r="V107" i="1"/>
  <c r="T106" i="1"/>
  <c r="T140" i="1"/>
  <c r="V141" i="1"/>
  <c r="T387" i="1"/>
  <c r="V388" i="1"/>
  <c r="T241" i="1"/>
  <c r="V242" i="1"/>
  <c r="T313" i="1"/>
  <c r="V314" i="1"/>
  <c r="V78" i="1"/>
  <c r="T77" i="1"/>
  <c r="T349" i="1"/>
  <c r="V350" i="1"/>
  <c r="V37" i="1"/>
  <c r="T36" i="1"/>
  <c r="V78" i="2" l="1"/>
  <c r="T77" i="2"/>
  <c r="V278" i="2"/>
  <c r="T277" i="2"/>
  <c r="T388" i="2"/>
  <c r="V389" i="2"/>
  <c r="T109" i="2"/>
  <c r="V110" i="2"/>
  <c r="V164" i="2"/>
  <c r="T163" i="2"/>
  <c r="T419" i="1"/>
  <c r="V420" i="1"/>
  <c r="T200" i="1"/>
  <c r="V201" i="1"/>
  <c r="V79" i="1"/>
  <c r="V80" i="1" s="1"/>
  <c r="T78" i="1"/>
  <c r="T141" i="1"/>
  <c r="V142" i="1"/>
  <c r="V143" i="1" s="1"/>
  <c r="V315" i="1"/>
  <c r="T314" i="1"/>
  <c r="V108" i="1"/>
  <c r="T107" i="1"/>
  <c r="T242" i="1"/>
  <c r="V243" i="1"/>
  <c r="V38" i="1"/>
  <c r="T37" i="1"/>
  <c r="V170" i="1"/>
  <c r="T169" i="1"/>
  <c r="T350" i="1"/>
  <c r="V351" i="1"/>
  <c r="V389" i="1"/>
  <c r="T388" i="1"/>
  <c r="T283" i="1"/>
  <c r="V284" i="1"/>
  <c r="T110" i="2" l="1"/>
  <c r="V111" i="2"/>
  <c r="V390" i="2"/>
  <c r="T389" i="2"/>
  <c r="V165" i="2"/>
  <c r="T164" i="2"/>
  <c r="V79" i="2"/>
  <c r="T78" i="2"/>
  <c r="V202" i="1"/>
  <c r="T201" i="1"/>
  <c r="T420" i="1"/>
  <c r="V421" i="1"/>
  <c r="V39" i="1"/>
  <c r="T38" i="1"/>
  <c r="V285" i="1"/>
  <c r="T284" i="1"/>
  <c r="T243" i="1"/>
  <c r="V244" i="1"/>
  <c r="V109" i="1"/>
  <c r="T108" i="1"/>
  <c r="V390" i="1"/>
  <c r="T389" i="1"/>
  <c r="V352" i="1"/>
  <c r="T351" i="1"/>
  <c r="T315" i="1"/>
  <c r="V316" i="1"/>
  <c r="V171" i="1"/>
  <c r="T170" i="1"/>
  <c r="V80" i="2" l="1"/>
  <c r="T79" i="2"/>
  <c r="T390" i="2"/>
  <c r="V391" i="2"/>
  <c r="T165" i="2"/>
  <c r="V166" i="2"/>
  <c r="T111" i="2"/>
  <c r="V112" i="2"/>
  <c r="V422" i="1"/>
  <c r="T421" i="1"/>
  <c r="T202" i="1"/>
  <c r="V203" i="1"/>
  <c r="V245" i="1"/>
  <c r="T244" i="1"/>
  <c r="V172" i="1"/>
  <c r="T171" i="1"/>
  <c r="T390" i="1"/>
  <c r="V391" i="1"/>
  <c r="T316" i="1"/>
  <c r="V317" i="1"/>
  <c r="V110" i="1"/>
  <c r="T109" i="1"/>
  <c r="V286" i="1"/>
  <c r="V287" i="1" s="1"/>
  <c r="T285" i="1"/>
  <c r="V353" i="1"/>
  <c r="T352" i="1"/>
  <c r="T39" i="1"/>
  <c r="V40" i="1"/>
  <c r="V167" i="2" l="1"/>
  <c r="T166" i="2"/>
  <c r="V392" i="2"/>
  <c r="T391" i="2"/>
  <c r="V113" i="2"/>
  <c r="T112" i="2"/>
  <c r="T80" i="2"/>
  <c r="V81" i="2"/>
  <c r="T203" i="1"/>
  <c r="V204" i="1"/>
  <c r="V423" i="1"/>
  <c r="T422" i="1"/>
  <c r="V354" i="1"/>
  <c r="T353" i="1"/>
  <c r="V111" i="1"/>
  <c r="T110" i="1"/>
  <c r="V318" i="1"/>
  <c r="T317" i="1"/>
  <c r="T391" i="1"/>
  <c r="V392" i="1"/>
  <c r="T245" i="1"/>
  <c r="V246" i="1"/>
  <c r="V41" i="1"/>
  <c r="T40" i="1"/>
  <c r="V173" i="1"/>
  <c r="T172" i="1"/>
  <c r="V114" i="2" l="1"/>
  <c r="T113" i="2"/>
  <c r="T392" i="2"/>
  <c r="V393" i="2"/>
  <c r="V168" i="2"/>
  <c r="T167" i="2"/>
  <c r="V424" i="1"/>
  <c r="T423" i="1"/>
  <c r="T204" i="1"/>
  <c r="V205" i="1"/>
  <c r="T392" i="1"/>
  <c r="V393" i="1"/>
  <c r="T393" i="1" s="1"/>
  <c r="V42" i="1"/>
  <c r="T41" i="1"/>
  <c r="V319" i="1"/>
  <c r="T318" i="1"/>
  <c r="V112" i="1"/>
  <c r="T111" i="1"/>
  <c r="T246" i="1"/>
  <c r="V247" i="1"/>
  <c r="V355" i="1"/>
  <c r="T354" i="1"/>
  <c r="V394" i="2" l="1"/>
  <c r="T393" i="2"/>
  <c r="V115" i="2"/>
  <c r="T114" i="2"/>
  <c r="V206" i="1"/>
  <c r="T205" i="1"/>
  <c r="T319" i="1"/>
  <c r="V320" i="1"/>
  <c r="V43" i="1"/>
  <c r="T42" i="1"/>
  <c r="V356" i="1"/>
  <c r="T355" i="1"/>
  <c r="T112" i="1"/>
  <c r="V113" i="1"/>
  <c r="T247" i="1"/>
  <c r="V248" i="1"/>
  <c r="V116" i="2" l="1"/>
  <c r="T115" i="2"/>
  <c r="V395" i="2"/>
  <c r="T394" i="2"/>
  <c r="V207" i="1"/>
  <c r="T206" i="1"/>
  <c r="T356" i="1"/>
  <c r="V357" i="1"/>
  <c r="V44" i="1"/>
  <c r="T43" i="1"/>
  <c r="T320" i="1"/>
  <c r="V321" i="1"/>
  <c r="V322" i="1" s="1"/>
  <c r="V249" i="1"/>
  <c r="T248" i="1"/>
  <c r="T395" i="2" l="1"/>
  <c r="V117" i="2"/>
  <c r="T116" i="2"/>
  <c r="T207" i="1"/>
  <c r="V208" i="1"/>
  <c r="T249" i="1"/>
  <c r="V250" i="1"/>
  <c r="V45" i="1"/>
  <c r="T44" i="1"/>
  <c r="T357" i="1"/>
  <c r="V358" i="1"/>
  <c r="V118" i="2" l="1"/>
  <c r="V119" i="2" s="1"/>
  <c r="V120" i="2" s="1"/>
  <c r="V121" i="2" s="1"/>
  <c r="T117" i="2"/>
  <c r="T208" i="1"/>
  <c r="V209" i="1"/>
  <c r="T358" i="1"/>
  <c r="V359" i="1"/>
  <c r="V46" i="1"/>
  <c r="T45" i="1"/>
  <c r="T250" i="1"/>
  <c r="V251" i="1"/>
  <c r="V122" i="2" l="1"/>
  <c r="T121" i="2"/>
  <c r="V210" i="1"/>
  <c r="T209" i="1"/>
  <c r="V252" i="1"/>
  <c r="T251" i="1"/>
  <c r="T46" i="1"/>
  <c r="V47" i="1"/>
  <c r="T359" i="1"/>
  <c r="V360" i="1"/>
  <c r="V361" i="1" s="1"/>
  <c r="V362" i="1" s="1"/>
  <c r="V123" i="2" l="1"/>
  <c r="T122" i="2"/>
  <c r="V211" i="1"/>
  <c r="T210" i="1"/>
  <c r="V48" i="1"/>
  <c r="T47" i="1"/>
  <c r="V253" i="1"/>
  <c r="T252" i="1"/>
  <c r="T123" i="2" l="1"/>
  <c r="V124" i="2"/>
  <c r="V212" i="1"/>
  <c r="V213" i="1" s="1"/>
  <c r="V214" i="1" s="1"/>
  <c r="T211" i="1"/>
  <c r="V254" i="1"/>
  <c r="T253" i="1"/>
  <c r="V49" i="1"/>
  <c r="T48" i="1"/>
  <c r="V125" i="2" l="1"/>
  <c r="T124" i="2"/>
  <c r="V50" i="1"/>
  <c r="T49" i="1"/>
  <c r="T125" i="2" l="1"/>
  <c r="T398" i="2" s="1"/>
  <c r="V51" i="1"/>
  <c r="T50" i="1"/>
  <c r="V52" i="1" l="1"/>
  <c r="T51" i="1"/>
  <c r="T4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tc={336A8568-E4B1-423A-B2AA-1FEB8BDD791D}</author>
    <author>tc={3850E812-4782-4622-8513-3B3531AE48A9}</author>
    <author>tc={C5A11BBE-EA9F-4CF4-B1ED-7072B0F8E042}</author>
    <author>tc={814B6C50-D802-42D1-9B29-7CB63F455B3C}</author>
  </authors>
  <commentList>
    <comment ref="N8" authorId="0" shapeId="0" xr:uid="{336A8568-E4B1-423A-B2AA-1FEB8BDD791D}">
      <text>
        <t>[Threaded comment]
Your version of Excel allows you to read this threaded comment; however, any edits to it will get removed if the file is opened in a newer version of Excel. Learn more: https://go.microsoft.com/fwlink/?linkid=870924
Comment:
    Options: 
1. JV Equity Oil
2. PSC Profit Oil
3. Tax Oil 
4. Royalty Oil 
5. Concession Rent Oil
6. MF Equity Oil
7. SC Equity Oil
8. Others etc</t>
      </text>
    </comment>
    <comment ref="O8" authorId="1" shapeId="0" xr:uid="{3850E812-4782-4622-8513-3B3531AE48A9}">
      <text>
        <t xml:space="preserve">[Threaded comment]
Your version of Excel allows you to read this threaded comment; however, any edits to it will get removed if the file is opened in a newer version of Excel. Learn more: https://go.microsoft.com/fwlink/?linkid=870924
Comment:
    Options: 
1. Federation
2. NNPC Ltd
3. NUPRC
4. FIRS
</t>
      </text>
    </comment>
    <comment ref="P8" authorId="2" shapeId="0" xr:uid="{C5A11BBE-EA9F-4CF4-B1ED-7072B0F8E042}">
      <text>
        <t xml:space="preserve">[Threaded comment]
Your version of Excel allows you to read this threaded comment; however, any edits to it will get removed if the file is opened in a newer version of Excel. Learn more: https://go.microsoft.com/fwlink/?linkid=870924
Comment:
    Options: 
1. Export 
2. Domestic
3. Third Party Settlement (Please state the project name, e.g. Project eagle, BISON, Brogue, MCA, AF etc)
4. Others etc </t>
      </text>
    </comment>
    <comment ref="Q8" authorId="3" shapeId="0" xr:uid="{814B6C50-D802-42D1-9B29-7CB63F455B3C}">
      <text>
        <t xml:space="preserve">[Threaded comment]
Your version of Excel allows you to read this threaded comment; however, any edits to it will get removed if the file is opened in a newer version of Excel. Learn more: https://go.microsoft.com/fwlink/?linkid=870924
Comment:
    Options: 
1. Fed JP Morgan-Crude Oil Sales
2. Fed JP Morgan- NUPRC
3. Fed JP Morgan-FIRS
4. JV Partners Account (please specify name of Partner and bank)
5. Third Party Project Account (Please state the project name, e.g. Project eagle, BISON, Brogue, MCA, AF etc)
6. Others etc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tc={DB480276-FE26-40E7-9F30-380867A86C43}</author>
    <author>tc={63232735-7B7D-4CE0-8FD7-38959ED58635}</author>
    <author>tc={5242275B-E905-4904-8D7C-05C01C2BA9E6}</author>
    <author>tc={71BABD30-69A8-4469-8EB5-F712A435BC9A}</author>
  </authors>
  <commentList>
    <comment ref="N7" authorId="0" shapeId="0" xr:uid="{DB480276-FE26-40E7-9F30-380867A86C43}">
      <text>
        <t>[Threaded comment]
Your version of Excel allows you to read this threaded comment; however, any edits to it will get removed if the file is opened in a newer version of Excel. Learn more: https://go.microsoft.com/fwlink/?linkid=870924
Comment:
    Options: 
1. JV Equity Oil
2. PSC Profit Oil
3. Tax Oil 
4. Royalty Oil 
5. Concession Rent Oil
6. MF Equity Oil
7. SC Equity Oil
8. Others etc</t>
      </text>
    </comment>
    <comment ref="O7" authorId="1" shapeId="0" xr:uid="{63232735-7B7D-4CE0-8FD7-38959ED58635}">
      <text>
        <t xml:space="preserve">[Threaded comment]
Your version of Excel allows you to read this threaded comment; however, any edits to it will get removed if the file is opened in a newer version of Excel. Learn more: https://go.microsoft.com/fwlink/?linkid=870924
Comment:
    Options: 
1. Federation
2. NNPC Ltd
3. NUPRC
4. FIRS
</t>
      </text>
    </comment>
    <comment ref="P7" authorId="2" shapeId="0" xr:uid="{5242275B-E905-4904-8D7C-05C01C2BA9E6}">
      <text>
        <t xml:space="preserve">[Threaded comment]
Your version of Excel allows you to read this threaded comment; however, any edits to it will get removed if the file is opened in a newer version of Excel. Learn more: https://go.microsoft.com/fwlink/?linkid=870924
Comment:
    Options: 
1. Export 
2. Domestic
3. Third Party Settlement (Please state the project name, e.g. Project eagle, BISON, Brogue, MCA, AF etc)
4. Others etc </t>
      </text>
    </comment>
    <comment ref="Q7" authorId="3" shapeId="0" xr:uid="{71BABD30-69A8-4469-8EB5-F712A435BC9A}">
      <text>
        <t xml:space="preserve">[Threaded comment]
Your version of Excel allows you to read this threaded comment; however, any edits to it will get removed if the file is opened in a newer version of Excel. Learn more: https://go.microsoft.com/fwlink/?linkid=870924
Comment:
    Options: 
1. Fed JP Morgan-Crude Oil Sales
2. Fed JP Morgan- NUPRC
3. Fed JP Morgan-FIRS
4. JV Partners Account (please specify name of Partner and bank)
5. Third Party Project Account (Please state the project name, e.g. Project eagle, BISON, Brogue, MCA, AF etc)
6. Others etc </t>
      </text>
    </comment>
  </commentList>
</comments>
</file>

<file path=xl/sharedStrings.xml><?xml version="1.0" encoding="utf-8"?>
<sst xmlns="http://schemas.openxmlformats.org/spreadsheetml/2006/main" count="8227" uniqueCount="1434">
  <si>
    <t>NEITI 2022-2023 OGA</t>
  </si>
  <si>
    <t>NNPLC Limited</t>
  </si>
  <si>
    <t>Total Sales Profile</t>
  </si>
  <si>
    <t>January 2023 - December 2023</t>
  </si>
  <si>
    <t xml:space="preserve">Remarks </t>
  </si>
  <si>
    <t>Category 1</t>
  </si>
  <si>
    <t>Category 2</t>
  </si>
  <si>
    <t>Category 3</t>
  </si>
  <si>
    <t>Category 4</t>
  </si>
  <si>
    <t>Category 5</t>
  </si>
  <si>
    <t>Category 6</t>
  </si>
  <si>
    <t>Category 7</t>
  </si>
  <si>
    <t>Category 8</t>
  </si>
  <si>
    <t>Category 9</t>
  </si>
  <si>
    <t>Federation</t>
  </si>
  <si>
    <t>FIRS</t>
  </si>
  <si>
    <t>NNPCL</t>
  </si>
  <si>
    <t>NUPRC</t>
  </si>
  <si>
    <t>Month</t>
  </si>
  <si>
    <t>CUSTOMER</t>
  </si>
  <si>
    <t>B/L DATE</t>
  </si>
  <si>
    <t>DUE DATE</t>
  </si>
  <si>
    <t>VESSEL</t>
  </si>
  <si>
    <t>CRUDE TYPE</t>
  </si>
  <si>
    <t>PRODUCER</t>
  </si>
  <si>
    <t>AGRE'MT</t>
  </si>
  <si>
    <t>INVOICE No</t>
  </si>
  <si>
    <t>QTY IN BBLS</t>
  </si>
  <si>
    <t>Average of UNIT PRICE</t>
  </si>
  <si>
    <t>Sales Value US$</t>
  </si>
  <si>
    <t>Source</t>
  </si>
  <si>
    <t>Owner</t>
  </si>
  <si>
    <t xml:space="preserve">Utilisation </t>
  </si>
  <si>
    <t>Transit Bank Account Title</t>
  </si>
  <si>
    <t>Expected Payment Date</t>
  </si>
  <si>
    <t>Amount Paid</t>
  </si>
  <si>
    <t>Value in Naira</t>
  </si>
  <si>
    <t>Variance</t>
  </si>
  <si>
    <t>Exchange Rate</t>
  </si>
  <si>
    <t>US$</t>
  </si>
  <si>
    <t>NGN</t>
  </si>
  <si>
    <t>January</t>
  </si>
  <si>
    <t>DUKE OIL COY INC</t>
  </si>
  <si>
    <t>CEDAR</t>
  </si>
  <si>
    <t>AMENAM</t>
  </si>
  <si>
    <t>TEPNG</t>
  </si>
  <si>
    <t>JV</t>
  </si>
  <si>
    <t>NNPC/MCA-TEPNG OFON/01/001/2023</t>
  </si>
  <si>
    <t>JV Equity Oil</t>
  </si>
  <si>
    <t xml:space="preserve"> MCA</t>
  </si>
  <si>
    <t>Remitted in Dollars into the Designated MCA Account with Group Treasury</t>
  </si>
  <si>
    <t>NNPC/MCA-TEPNG OFON/01/002/2023</t>
  </si>
  <si>
    <t>NNPC/MCA-TEPNG OFON/01/003/2023</t>
  </si>
  <si>
    <t>NNPC/MCA-TEPNG OFON/01/004/2023</t>
  </si>
  <si>
    <t>VITOL S.A.</t>
  </si>
  <si>
    <t>PATRIOTIC</t>
  </si>
  <si>
    <t>BB</t>
  </si>
  <si>
    <t>NAOC</t>
  </si>
  <si>
    <t>SC</t>
  </si>
  <si>
    <t xml:space="preserve">COS/01/011/2023 </t>
  </si>
  <si>
    <t>SC Equity Oil</t>
  </si>
  <si>
    <t>Export</t>
  </si>
  <si>
    <t>Remitted in Dollars to NUIMS</t>
  </si>
  <si>
    <t>DPR/ROY/01/003/2023</t>
  </si>
  <si>
    <t>Royalty Oil</t>
  </si>
  <si>
    <t>Remitted in Dollars to Designated NUPRC Account</t>
  </si>
  <si>
    <t xml:space="preserve">FIRS/01/005/2023 </t>
  </si>
  <si>
    <t>Tax Oil</t>
  </si>
  <si>
    <t>Remitted in Dollars to Designated FIRS Account</t>
  </si>
  <si>
    <t xml:space="preserve">FIRS/01/006/2023 </t>
  </si>
  <si>
    <t>NNPC/MCA-NAOC/01/001/2023</t>
  </si>
  <si>
    <t>COS/01/010/2023 - NAOC RA</t>
  </si>
  <si>
    <t>RA</t>
  </si>
  <si>
    <t>Remitted in Dollars to Designated RA Account</t>
  </si>
  <si>
    <t>OANDO PLC</t>
  </si>
  <si>
    <t>MARLIN SOMERSET</t>
  </si>
  <si>
    <t>BONGA</t>
  </si>
  <si>
    <t>SNEPCO</t>
  </si>
  <si>
    <t>PSC</t>
  </si>
  <si>
    <t>COS/01/COMD/DSDP EPPI/006/2023</t>
  </si>
  <si>
    <t>PSC Profit Oil</t>
  </si>
  <si>
    <t>Domestic</t>
  </si>
  <si>
    <t>Remitted in Naira Less Under Recovery to NUIMS</t>
  </si>
  <si>
    <t>DPR/DSDP/005/2023 - EPPI</t>
  </si>
  <si>
    <t>Remitted in Dollars to Designated  NUPRC Account</t>
  </si>
  <si>
    <t>BONO ENERGY/CENTURY ENERGY/AMAZON/C</t>
  </si>
  <si>
    <t xml:space="preserve">EUROCHAMPION </t>
  </si>
  <si>
    <t xml:space="preserve">FIRS/DSDP/01/002/2023 </t>
  </si>
  <si>
    <t>Remitted in Dollars to Designated  FIRS Account</t>
  </si>
  <si>
    <t xml:space="preserve">BONO ENERGY </t>
  </si>
  <si>
    <t>EUROCHAMPION 2004</t>
  </si>
  <si>
    <t>COS/DSA/01/001/2023</t>
  </si>
  <si>
    <t>DSA</t>
  </si>
  <si>
    <t>Remitted in Dollars to Designated DSA Account</t>
  </si>
  <si>
    <t>COS/DSA/01/002/2023</t>
  </si>
  <si>
    <t>CYPRESS</t>
  </si>
  <si>
    <t xml:space="preserve">BONNY </t>
  </si>
  <si>
    <t>NEWCROSS</t>
  </si>
  <si>
    <t>NEPL/OML 24/01/001/2023</t>
  </si>
  <si>
    <t>NEPL/OML 24/01/002/2023</t>
  </si>
  <si>
    <t>COOLSPRING/AIDA/HEYDEN</t>
  </si>
  <si>
    <t>SEA CORAL</t>
  </si>
  <si>
    <t>CJ BLEND</t>
  </si>
  <si>
    <t>FIRST E&amp;P</t>
  </si>
  <si>
    <t>COS/01/COMD/DSDP/001/2023</t>
  </si>
  <si>
    <t>SAHARA ENERGY RESOURCE</t>
  </si>
  <si>
    <t>MARAN HELEN</t>
  </si>
  <si>
    <t>EGINA</t>
  </si>
  <si>
    <t>TUPNI</t>
  </si>
  <si>
    <t>COS/01/COMD/DSDP EPPI/004/2023</t>
  </si>
  <si>
    <t>MATRIX ENERGY LTD.</t>
  </si>
  <si>
    <t>MARLIN SARDINIA</t>
  </si>
  <si>
    <t>ERHA</t>
  </si>
  <si>
    <t>ESSO</t>
  </si>
  <si>
    <t>FIRS/DSDP/01/001/2023 - PRJ-YIELD</t>
  </si>
  <si>
    <t>SAHARA ENERGY RESOURCE DMCC</t>
  </si>
  <si>
    <t>SONANGOL CAZENGA</t>
  </si>
  <si>
    <t>FIRS/DSDP/01/004/2023 - CORDPA</t>
  </si>
  <si>
    <t>DUKE OIL / DUKE OIL COY DMCC</t>
  </si>
  <si>
    <t>FRONT SEOUL</t>
  </si>
  <si>
    <t>ESC</t>
  </si>
  <si>
    <t>CNL</t>
  </si>
  <si>
    <t>COS/01/COMD/DSDP EPPI/003/2023</t>
  </si>
  <si>
    <t>MORVIKEN</t>
  </si>
  <si>
    <t>COS/01/COMD/DSDP PRJ-YIELD/001/2023</t>
  </si>
  <si>
    <t>Project Yield</t>
  </si>
  <si>
    <t>Remitted in Naira Less Under Recovery through Group Treasury_PYFL</t>
  </si>
  <si>
    <t>SAHARA ENERGY RES LTD.</t>
  </si>
  <si>
    <t>PARIOTIC</t>
  </si>
  <si>
    <t>FB</t>
  </si>
  <si>
    <t>PANOCEAN</t>
  </si>
  <si>
    <t>FIRS/01/003/2023</t>
  </si>
  <si>
    <t>FRONT BRAGE</t>
  </si>
  <si>
    <t>COS/01/PRJ BISON/002/2023</t>
  </si>
  <si>
    <t>Project Bison</t>
  </si>
  <si>
    <t>Remitted in Dollars to Designated  Project Bison Account</t>
  </si>
  <si>
    <t>SPDC</t>
  </si>
  <si>
    <t xml:space="preserve">COS/01/PRJ BISON/004/2023 </t>
  </si>
  <si>
    <t>COS/01/008/2023 - SPDC</t>
  </si>
  <si>
    <t>EYRIE ENERGY LIMITED</t>
  </si>
  <si>
    <t>SEAWAYS FRIO</t>
  </si>
  <si>
    <t>COS/01/COMD/DSDP EPPI/001/2023</t>
  </si>
  <si>
    <t>DUKE OIL COMPANY INC.</t>
  </si>
  <si>
    <t>MONTESTENA</t>
  </si>
  <si>
    <t>COS/01/001/2023 - SPDC</t>
  </si>
  <si>
    <t>RIO SPIRIT</t>
  </si>
  <si>
    <t>COS/01/007/2023 - SPDC</t>
  </si>
  <si>
    <t>STERLING OIL EXPLORATION &amp; PRODUCTION</t>
  </si>
  <si>
    <t>HOMERIC</t>
  </si>
  <si>
    <t>OKWUIBOME</t>
  </si>
  <si>
    <t>SEEPCO</t>
  </si>
  <si>
    <t>DPR/ROY/01/001/2023</t>
  </si>
  <si>
    <t>SGORL</t>
  </si>
  <si>
    <t>DPR/ROY/01/002/2023</t>
  </si>
  <si>
    <t xml:space="preserve">COS/01/005/2023 </t>
  </si>
  <si>
    <t xml:space="preserve">COS/01/006/2023 </t>
  </si>
  <si>
    <t>BP/AYM SHAFA</t>
  </si>
  <si>
    <t>MONTE TOLEDO</t>
  </si>
  <si>
    <t>PENNINGTON LIGHT</t>
  </si>
  <si>
    <t>COS/01/COMD/DSDP/003/2023</t>
  </si>
  <si>
    <t>M.R.S OIL &amp; GAS LTD</t>
  </si>
  <si>
    <t>RIDGEBURY LESSLEY B</t>
  </si>
  <si>
    <t>QIL</t>
  </si>
  <si>
    <t>MPN</t>
  </si>
  <si>
    <t>COS/01/COMD/DSDP CORDPA/001/2023</t>
  </si>
  <si>
    <t>AYM SHAFA</t>
  </si>
  <si>
    <t>ATLANTAS</t>
  </si>
  <si>
    <t>COS/01/COMD/DSDP EPPI/002/2023</t>
  </si>
  <si>
    <t>NAVE SPHERICAL</t>
  </si>
  <si>
    <t>COS/01/COMD/DSDP PRJ-YIELD/002/2023</t>
  </si>
  <si>
    <t>COS/01/COMD/DSDP PRJ-YIELD/003/2023</t>
  </si>
  <si>
    <t>MARAN POSEIDON</t>
  </si>
  <si>
    <t>COS/01/009/2023 - MPN</t>
  </si>
  <si>
    <t>BP OIL INT'L LTD/AYM SHAFA</t>
  </si>
  <si>
    <t>STENA SUPERIOR</t>
  </si>
  <si>
    <t>YOHO LIGHT</t>
  </si>
  <si>
    <t>COS/01/COMD/DSDP/002/2023</t>
  </si>
  <si>
    <t>February</t>
  </si>
  <si>
    <t>DUKE OIL / DUKE OIL DMCC</t>
  </si>
  <si>
    <t>ASPEN SPIRIT</t>
  </si>
  <si>
    <t>AMB</t>
  </si>
  <si>
    <t>COS/02/COMD/DSDP CORDPA/003/2023</t>
  </si>
  <si>
    <t>ADVANTAGE SOLAR</t>
  </si>
  <si>
    <t>NNPC/MCA-TEPNG OFON/02/005/2023</t>
  </si>
  <si>
    <t>NNPC/MCA-TEPNG OFON/02/006/2023</t>
  </si>
  <si>
    <t>NNPC/MCA-TEPNG OFON/02/007/2023</t>
  </si>
  <si>
    <t>NNPC/MCA-TEPNG OFON/02/008/2023</t>
  </si>
  <si>
    <t>MOCOH SA/MOCOH OIL</t>
  </si>
  <si>
    <t>SEAWAYS SAN SABA</t>
  </si>
  <si>
    <t>BL</t>
  </si>
  <si>
    <t>COS/02/COMD/DSDP EPPI/009/2023- A</t>
  </si>
  <si>
    <t>COS/02/COMD/DSDP EPPI/009/2023- B</t>
  </si>
  <si>
    <t>COS/02/COMD/DSDP EPPI/009/2023- C</t>
  </si>
  <si>
    <t>DUKE OIL COMPANY INC</t>
  </si>
  <si>
    <t>MARAN ANTARES</t>
  </si>
  <si>
    <t xml:space="preserve">BONGA </t>
  </si>
  <si>
    <t>FIRS/DSDP/02/008/2023 - EPPI</t>
  </si>
  <si>
    <t>COS/DSA/02/003/2023</t>
  </si>
  <si>
    <t>STARWAY</t>
  </si>
  <si>
    <t>COS/02/COMD/DSDP/EPPI/005/2023</t>
  </si>
  <si>
    <t xml:space="preserve">SAHARA ENERGY </t>
  </si>
  <si>
    <t>COS/02/COMD/DSDP EPPI/015/2023</t>
  </si>
  <si>
    <t>MATRIX ENERGY LTD</t>
  </si>
  <si>
    <t>COS/02/COMD/DSDP EPPI/011/2023</t>
  </si>
  <si>
    <t>DPR/DSDP/01/009/2023- EPPI</t>
  </si>
  <si>
    <t>FIRS/DSDP/02/007/2023 - EPPI</t>
  </si>
  <si>
    <t>PV OIL/OVERBROOKE/NORTHWEST/LITASCO</t>
  </si>
  <si>
    <t>ERIETTA LATSI</t>
  </si>
  <si>
    <t>ESL</t>
  </si>
  <si>
    <t>COS/02/COMD/DSDP/004/2023</t>
  </si>
  <si>
    <t>CAPTAIN LYRISTIS</t>
  </si>
  <si>
    <t>NNPC/SPDC/SANTO/02/001/2023</t>
  </si>
  <si>
    <t>Project Santolina</t>
  </si>
  <si>
    <t>Remitted in Dollars to Designated SantolinaAccount</t>
  </si>
  <si>
    <t>PERTAMINA PRIDE</t>
  </si>
  <si>
    <t>DPR/ROY/02/004/2023</t>
  </si>
  <si>
    <t>DPR/ROY/02/005/2023</t>
  </si>
  <si>
    <t>COS/02/012/2023</t>
  </si>
  <si>
    <t>COS/02/013/2023</t>
  </si>
  <si>
    <t xml:space="preserve">M.R.S. OIL &amp; GAS </t>
  </si>
  <si>
    <t>ARAL</t>
  </si>
  <si>
    <t>COS/02/COMD/DSDP CORDPA/002/2023</t>
  </si>
  <si>
    <t>ANDROMEDA</t>
  </si>
  <si>
    <t>COS/02/COMD/DSDP/EPPI/007/2023</t>
  </si>
  <si>
    <t>COS/02/COMD/DSDP/EPPI/008/2023</t>
  </si>
  <si>
    <t>CRUDE ZEPHYRUS</t>
  </si>
  <si>
    <t>COS/02/COMD/DSDP EPPI/010/2023</t>
  </si>
  <si>
    <t>March</t>
  </si>
  <si>
    <t>MOCOH SA</t>
  </si>
  <si>
    <t>ADVANTAGE SUN</t>
  </si>
  <si>
    <t>ABO</t>
  </si>
  <si>
    <t>NIG. AGIP EXPLORATION (NAE)</t>
  </si>
  <si>
    <t>DPR/DSDP/03/012/2023- EPPI</t>
  </si>
  <si>
    <t>SPEEDWAY</t>
  </si>
  <si>
    <t>DPR/DSDP/03/013/2023- EPPI</t>
  </si>
  <si>
    <t>DELTA ATLANTIC</t>
  </si>
  <si>
    <t>COS/03/COMD/DSDP EPI/003/2023</t>
  </si>
  <si>
    <t>BP OIL IN'L / AYM SHAFA</t>
  </si>
  <si>
    <t>COS/03/COMD/DSDP/010/2023</t>
  </si>
  <si>
    <t>HELLAS PALIROS</t>
  </si>
  <si>
    <t>COS/03/COMD/DSDP EPI/011/2023</t>
  </si>
  <si>
    <t>HELLAS-PALIROS</t>
  </si>
  <si>
    <t>COS/DSA/03/004/2023</t>
  </si>
  <si>
    <t>MATRIX/PETRATLANTIC/UTM</t>
  </si>
  <si>
    <t xml:space="preserve">FRONT IDUN </t>
  </si>
  <si>
    <t>COS/03/COMD/DSDP/011/2023</t>
  </si>
  <si>
    <t>COS/03/COMD/DSDP CORDPA/004/2023</t>
  </si>
  <si>
    <t>DUKE OIL COY INC.</t>
  </si>
  <si>
    <t>SONANGOL PORTO AMBOIM</t>
  </si>
  <si>
    <t xml:space="preserve">FIRST E&amp;P </t>
  </si>
  <si>
    <t>COS/03/018/2023 - FIRST EP</t>
  </si>
  <si>
    <t>NISSOS ANAFI</t>
  </si>
  <si>
    <t>EA</t>
  </si>
  <si>
    <t>COS/03/COMD/DSDP EPI/007/2023</t>
  </si>
  <si>
    <t>COS/03/COMD/DSDP EPI/008/2023</t>
  </si>
  <si>
    <t>BP OIL INT'L / AYM SHAFA</t>
  </si>
  <si>
    <t>RIDGEBURY JUDITH</t>
  </si>
  <si>
    <t>COS/03/COMD/DSDP EPI/001/2023</t>
  </si>
  <si>
    <t>SAHARA ENERGY RES.</t>
  </si>
  <si>
    <t>COS/03/COMD/DSDP EPI/010/2023</t>
  </si>
  <si>
    <t>FIRS/DSDP/03/010/2023 - EPPI</t>
  </si>
  <si>
    <t>EURONIKE</t>
  </si>
  <si>
    <t>COS/03/COMD/DSDP/007/2023</t>
  </si>
  <si>
    <t>PENTHATHLON</t>
  </si>
  <si>
    <t>COS/03/COMD/DSDP EPPI/016/2023</t>
  </si>
  <si>
    <t>EYRIE ENERGY LTD</t>
  </si>
  <si>
    <t>MARINE HOPE</t>
  </si>
  <si>
    <t>COS/03/COMD/DSDP EPI/009/2023</t>
  </si>
  <si>
    <t>MATRIX ENRGY LTD.</t>
  </si>
  <si>
    <t>SEAWAYS PECOS</t>
  </si>
  <si>
    <t>COS/03/COMD/DSDP PRJ-YIELD/005/2023</t>
  </si>
  <si>
    <t>DUKE OIL COY DMCC</t>
  </si>
  <si>
    <t>STENA SUEDE</t>
  </si>
  <si>
    <t>COS/03/COMD/DSDP EPI/002/2023</t>
  </si>
  <si>
    <t xml:space="preserve">MATRIX ENERGY </t>
  </si>
  <si>
    <t>FRONT CRUISER</t>
  </si>
  <si>
    <t>COS/03/COMD/DSDP EPI/004/2023</t>
  </si>
  <si>
    <t>BRIGHTWAY</t>
  </si>
  <si>
    <t>COS/03/COMD/DSDP EPI/013/2023</t>
  </si>
  <si>
    <t>NNPC TRADING SA</t>
  </si>
  <si>
    <t>NAMSEN</t>
  </si>
  <si>
    <t>NNPC/SPDC/SANTO/03/003/2023</t>
  </si>
  <si>
    <t>STERLING OIL EXPLOARATION &amp; PROD.</t>
  </si>
  <si>
    <t>RHYTHMIC</t>
  </si>
  <si>
    <t>DPR/ROY/03/007/2023</t>
  </si>
  <si>
    <t>DPR/ROY/03/008/2023</t>
  </si>
  <si>
    <t>COS/03/015/2023</t>
  </si>
  <si>
    <t>COS/03/016/2023</t>
  </si>
  <si>
    <t>VITOL SA/ASHGROVE/JAK ENRGY</t>
  </si>
  <si>
    <t>OLYMPIC FUTURE</t>
  </si>
  <si>
    <t>COS/03/COMD/DSDP/005/2023</t>
  </si>
  <si>
    <t>COS/03/COMD/DSDP/006/2023</t>
  </si>
  <si>
    <t>COS/03/COMD/DSDP EPI/005/2023</t>
  </si>
  <si>
    <t>COS/03/COMD/DSDP EPI/006/2023</t>
  </si>
  <si>
    <t>GULF TRANSPORT AND TRADING LTD.</t>
  </si>
  <si>
    <t>DILONG SPIRIT</t>
  </si>
  <si>
    <t>YOHO</t>
  </si>
  <si>
    <t>COS/03/COMD/DSDP PRJ-YIELD/004/2023</t>
  </si>
  <si>
    <t>April</t>
  </si>
  <si>
    <t>MOCOH S.A.</t>
  </si>
  <si>
    <t>AGBAMI</t>
  </si>
  <si>
    <t>STARDEEP</t>
  </si>
  <si>
    <t>COS/04/NTL/DSDP EPI/017/2023</t>
  </si>
  <si>
    <t>MATRIX ENERGY LIMITED</t>
  </si>
  <si>
    <t>SAN JACINTO</t>
  </si>
  <si>
    <t>COS/04/NTL/DSDP PRJ-YIELD/006/2023</t>
  </si>
  <si>
    <t>COS/04/NTL/DSDP PRJ-YIELD/009/2023</t>
  </si>
  <si>
    <t>EYRIE ENERGY LTD.</t>
  </si>
  <si>
    <t>NORDIC HUNTER</t>
  </si>
  <si>
    <t xml:space="preserve">AMENAM </t>
  </si>
  <si>
    <t>COS/04/NTL/DSDP EPI/012/2023</t>
  </si>
  <si>
    <t>FRONT NJORD</t>
  </si>
  <si>
    <t>DPR/DSDP/04/014/2023- EPI</t>
  </si>
  <si>
    <t>SAHARA ENERGY RES. DMCC</t>
  </si>
  <si>
    <t>SONANGOL HUILA</t>
  </si>
  <si>
    <t>FIRS/DSDP/04/011/2023 - EPI</t>
  </si>
  <si>
    <t>M.R.S. OIL &amp; GAS LTD.</t>
  </si>
  <si>
    <t>EAGLE SAN JOSE</t>
  </si>
  <si>
    <t>FIRS/DSDP/04/012/2023 - CORDPA</t>
  </si>
  <si>
    <t>FIRS/DSDP/04/015/2023 - EPI</t>
  </si>
  <si>
    <t>COS/DSA/04/005/2023 - B</t>
  </si>
  <si>
    <t>COS/DSA/04/006/2023</t>
  </si>
  <si>
    <t>STENA SUNSHINE</t>
  </si>
  <si>
    <t>BONNY</t>
  </si>
  <si>
    <t>COS/04/022/2023 - SPDC</t>
  </si>
  <si>
    <t>NISSOS KEROS</t>
  </si>
  <si>
    <t>COS/04/NTL/DSDP EPI/023/2023</t>
  </si>
  <si>
    <t>BONO ENERGY</t>
  </si>
  <si>
    <t>RIDGEBURY ELIZABETH B</t>
  </si>
  <si>
    <t>COS/04/NTL/DSDP EPI/015/2023</t>
  </si>
  <si>
    <t>AYM SHAFA LTD.</t>
  </si>
  <si>
    <t>FRONT SAMARA</t>
  </si>
  <si>
    <t>COS/04/NTL/DSDP EPI/016/2023</t>
  </si>
  <si>
    <t>AEGEAN HORIZON</t>
  </si>
  <si>
    <t>COS/04/NTL/DSDP PRJ-YIELD/007/2023-B</t>
  </si>
  <si>
    <t>SEAGRACE</t>
  </si>
  <si>
    <t>COS/04/NTL/DSDP PRJ-YIELD/008/2023</t>
  </si>
  <si>
    <t>M.R.S OIL &amp; GAS CO. LTD.</t>
  </si>
  <si>
    <t>SEA AMBER</t>
  </si>
  <si>
    <t>COS/04/NTL/DSDP CORDPA/005/2023</t>
  </si>
  <si>
    <t>STERLING OIL EXPLORATION &amp; PROD.</t>
  </si>
  <si>
    <t>MONTE URBASA</t>
  </si>
  <si>
    <t>DPR/ROY/04/015/2023</t>
  </si>
  <si>
    <t>DPR/ROY/04/016/2023</t>
  </si>
  <si>
    <t xml:space="preserve">COS/04/020/2023 </t>
  </si>
  <si>
    <t xml:space="preserve">COS/04/021/2023 </t>
  </si>
  <si>
    <t>KALAMOS</t>
  </si>
  <si>
    <t>COS/04/019/2023 - MPN</t>
  </si>
  <si>
    <t>LOIRE</t>
  </si>
  <si>
    <t>COS/04/024/2023 - MPN</t>
  </si>
  <si>
    <t>UNIVERSAL</t>
  </si>
  <si>
    <t>MF</t>
  </si>
  <si>
    <t>COS/04/023/2023 - B</t>
  </si>
  <si>
    <t>MF Equity Oil</t>
  </si>
  <si>
    <t>USAN</t>
  </si>
  <si>
    <t>COS/04/023/2023  A</t>
  </si>
  <si>
    <t xml:space="preserve">USAN </t>
  </si>
  <si>
    <t>COS/DSA/04/005/2023 - A</t>
  </si>
  <si>
    <t>May</t>
  </si>
  <si>
    <t>RUNNER</t>
  </si>
  <si>
    <t>COS/05/NTL/DSDP EPI/018/2023</t>
  </si>
  <si>
    <t>SATURN MOON</t>
  </si>
  <si>
    <t>COS/05/NTL/DSDP EPI/029/2023</t>
  </si>
  <si>
    <t>MARAN PLATO</t>
  </si>
  <si>
    <t>COS/05/NTL/DSDP EPI/026/2023</t>
  </si>
  <si>
    <t>NUPRC/DSDP/05/017/2023- EPI</t>
  </si>
  <si>
    <t>LITASCO SA</t>
  </si>
  <si>
    <t>DELTA ATLANTICA</t>
  </si>
  <si>
    <t>FIRS/DSDP/05/013/2023 - EPI</t>
  </si>
  <si>
    <t xml:space="preserve">COS/DSA/05/007/2023 </t>
  </si>
  <si>
    <t>LEVENE ENERGY DEVPT LTD.</t>
  </si>
  <si>
    <t>COS/05/NTL/DSDP EPI/024/2023</t>
  </si>
  <si>
    <t>SFL THELON</t>
  </si>
  <si>
    <t>COS/05/NTL/DSDP EPI/028/2023</t>
  </si>
  <si>
    <t>FRONT CHALLENGE</t>
  </si>
  <si>
    <t>NNPC/SPDC/SANTO/05/004/2023</t>
  </si>
  <si>
    <t>SFL OTTAWA</t>
  </si>
  <si>
    <t>SEPLAT</t>
  </si>
  <si>
    <t>COS/05/026/2023 - SEPLAT</t>
  </si>
  <si>
    <t>ADDAX</t>
  </si>
  <si>
    <t>NUPRC/ROY/05/021/2023</t>
  </si>
  <si>
    <t>NUPRC/ROY/05/022/2023</t>
  </si>
  <si>
    <t>FIRS/05/017/2023</t>
  </si>
  <si>
    <t>EMADEB ENERGY SERVICES LTD.</t>
  </si>
  <si>
    <t>NORDIC HARRIER</t>
  </si>
  <si>
    <t>COS/05/NTL/DSDP EPI/025/2023</t>
  </si>
  <si>
    <t>DELTA MARINER</t>
  </si>
  <si>
    <t>COS/05/NTL/DSDP EPI/030/2023</t>
  </si>
  <si>
    <t>SAHARA ENERGY RES DMCC</t>
  </si>
  <si>
    <t>PINNACLE SPIRIT</t>
  </si>
  <si>
    <t>COS/05/NTL/DSDP EPI/020/2023</t>
  </si>
  <si>
    <t>ESVL</t>
  </si>
  <si>
    <t>COS/05/NTL/DSDP EPI/019/2023</t>
  </si>
  <si>
    <t>DELTA POSEIDON</t>
  </si>
  <si>
    <t>COS/05/NTL/DSDP EPI/027/2023</t>
  </si>
  <si>
    <t>COS/05/027/2023 - SPDC</t>
  </si>
  <si>
    <t>COS/05/028/2023 - CNL</t>
  </si>
  <si>
    <t>PILLAR</t>
  </si>
  <si>
    <t>COS/05/029/2023 - PILLAR</t>
  </si>
  <si>
    <t>CHORUS</t>
  </si>
  <si>
    <t>COS/05/030/2023 - CHORUS</t>
  </si>
  <si>
    <t>STERLING OIL</t>
  </si>
  <si>
    <t>SPYROS</t>
  </si>
  <si>
    <t>NUPRC/ROY/05/018/2023</t>
  </si>
  <si>
    <t>NUPRC/ROY/05/019/2023</t>
  </si>
  <si>
    <t>COS/05/031/2023</t>
  </si>
  <si>
    <t>COS/05/032/2023</t>
  </si>
  <si>
    <t>SUNRISEWAY</t>
  </si>
  <si>
    <t>COS/05/NTL/DSDP CORDPA/006/2023</t>
  </si>
  <si>
    <t>BP INT'L / AYM SHAFA</t>
  </si>
  <si>
    <t>COS/05/NTL/DSDP EPI/022/2023</t>
  </si>
  <si>
    <t>June</t>
  </si>
  <si>
    <t>M.R.S. OIL &amp; GAS</t>
  </si>
  <si>
    <t>ALMI GALAXY</t>
  </si>
  <si>
    <t>COS/06/NTL/DSDP CORDPA/007/2023</t>
  </si>
  <si>
    <t xml:space="preserve">BRITTANIA-U </t>
  </si>
  <si>
    <t>FRONT SPARTA</t>
  </si>
  <si>
    <t>COS/06/NTSA/DSDP EPI/034/2023</t>
  </si>
  <si>
    <t>DIMITRIS P</t>
  </si>
  <si>
    <t>NUPRC/ROY/06/025/2023</t>
  </si>
  <si>
    <t>NUPRC/ROY/06/026/2023</t>
  </si>
  <si>
    <t>COS/06/039/2023</t>
  </si>
  <si>
    <t>COS/06/040/2023</t>
  </si>
  <si>
    <t xml:space="preserve">FIRS/06/018/2023 </t>
  </si>
  <si>
    <t>AQUAHONOR</t>
  </si>
  <si>
    <t>NUPRC/DSDP/06/020/2023-EPI</t>
  </si>
  <si>
    <t xml:space="preserve">COS/DSA/06/009/2023 </t>
  </si>
  <si>
    <t>EMADEB ENERGY</t>
  </si>
  <si>
    <t>COS/06/NTSA/DSDP EPI/036/2023</t>
  </si>
  <si>
    <t>SAHARA ENERGY RESOURCES</t>
  </si>
  <si>
    <t>COS/06/NTSA/DSDP EPI/038/2023</t>
  </si>
  <si>
    <t>COPPER SPIRIT</t>
  </si>
  <si>
    <t>COS/06/NTSA/DSDP EPI/046/2023</t>
  </si>
  <si>
    <t>NUPRC/DSDP/06/029/2023-EPI</t>
  </si>
  <si>
    <t>NUPRC/DSDP/06/030/2023-EPI</t>
  </si>
  <si>
    <t>FIRS/DSDP/06/016/2023 - EPI</t>
  </si>
  <si>
    <t xml:space="preserve">COS/DSA/06/008/2023 </t>
  </si>
  <si>
    <t xml:space="preserve">COS/DSA/06/010/2023 </t>
  </si>
  <si>
    <t>FRONT SIENA</t>
  </si>
  <si>
    <t>COS/06/NTL/DSDP EPI/031/2023</t>
  </si>
  <si>
    <t>MARAN ARIES</t>
  </si>
  <si>
    <t>COS/06/NTSA/DSDP EPI/033/2023</t>
  </si>
  <si>
    <t>HERON</t>
  </si>
  <si>
    <t>COS/06/NTSA/DSDP EPI/035/2023</t>
  </si>
  <si>
    <t>SEAWAYS MONTAUK</t>
  </si>
  <si>
    <t>COS/06/PRJ BISON/036/2023</t>
  </si>
  <si>
    <t>Remitted in Dollars to Designated Bison Account</t>
  </si>
  <si>
    <t>COS/06/045/2023-SPDC</t>
  </si>
  <si>
    <t>COS/06/046/2023-CNL</t>
  </si>
  <si>
    <t>MIDWESTERN</t>
  </si>
  <si>
    <t xml:space="preserve">COS/06/047/2023-MID </t>
  </si>
  <si>
    <t xml:space="preserve">COS/06/048/2023-MID </t>
  </si>
  <si>
    <t xml:space="preserve">COS/06/049/2023-MID </t>
  </si>
  <si>
    <t>MATRIX ENERGY</t>
  </si>
  <si>
    <t>MARAN ORPHEUS</t>
  </si>
  <si>
    <t>PRJ-EAGLE/06/033/2023</t>
  </si>
  <si>
    <t>Project Eagle</t>
  </si>
  <si>
    <t>Remitted in Dollars to Designated Projecty Eagle  Account</t>
  </si>
  <si>
    <t>MIDWESTEN</t>
  </si>
  <si>
    <t>PRJ-EAGLE/06/034/2023</t>
  </si>
  <si>
    <t>PRJ-EAGLE/06/035/2023</t>
  </si>
  <si>
    <t>STERLING OIL EXPLORATION</t>
  </si>
  <si>
    <t>ESTEEM EXPLORER</t>
  </si>
  <si>
    <t>NUPRC/ROY/06/023/2023</t>
  </si>
  <si>
    <t>NUPRC/ROY/06/024/2023</t>
  </si>
  <si>
    <t>COS/06/037/2023</t>
  </si>
  <si>
    <t>COS/06/038/2023</t>
  </si>
  <si>
    <t>STENA SUNRISE</t>
  </si>
  <si>
    <t>COS/06/NTSA/DSDP EPI/032/2023</t>
  </si>
  <si>
    <t xml:space="preserve">MRS OIL &amp; CO. </t>
  </si>
  <si>
    <t>COS/06/NTSA/DSDP EPI/037/2023</t>
  </si>
  <si>
    <t>COS/06/NTSA/DSDP EPI/045/2023</t>
  </si>
  <si>
    <t>July</t>
  </si>
  <si>
    <t>CSSC LIAO NING</t>
  </si>
  <si>
    <t>AGBAMI CRUDE</t>
  </si>
  <si>
    <t>COS/07/NTSA/DSDP EPI/040/2023</t>
  </si>
  <si>
    <t>NUPRC/DSDP/07/031/2023-EPI</t>
  </si>
  <si>
    <t xml:space="preserve">Royalty Oil </t>
  </si>
  <si>
    <t xml:space="preserve">COS/DSA/07/011/2023 </t>
  </si>
  <si>
    <t>LEVENE ENERGY DEVT LTD.</t>
  </si>
  <si>
    <t>COS/07/NTSA/DSDP EPI/049/2023</t>
  </si>
  <si>
    <t>LONDON SPIRIT</t>
  </si>
  <si>
    <t>COS/07/NTSA/DSDP PPSA/001/2023</t>
  </si>
  <si>
    <t>FAIRWAY</t>
  </si>
  <si>
    <t>NUPRC/DSDP/07/034/2023-PPSA</t>
  </si>
  <si>
    <t>FIRS/DSDP/07/019/2023 - PPSA</t>
  </si>
  <si>
    <t xml:space="preserve">COS/DSA/07/013/2023 </t>
  </si>
  <si>
    <t xml:space="preserve">COS/DSA/07/014/2023 </t>
  </si>
  <si>
    <t>VITOL SA</t>
  </si>
  <si>
    <t>SYDNEY SPIRIT</t>
  </si>
  <si>
    <t>COS/07/NTSA/DSDP EPI/051/2023</t>
  </si>
  <si>
    <t>BARBAROSA</t>
  </si>
  <si>
    <t>COS/07/NTSA/DSDP EPI/053/2023</t>
  </si>
  <si>
    <t>COS/07/052/2023 - FIRST E&amp;P</t>
  </si>
  <si>
    <t>EAGLE SAN DIEGO</t>
  </si>
  <si>
    <t>EA BLEND</t>
  </si>
  <si>
    <t>COS/07/NTSA/DSDP EPI/050/2023</t>
  </si>
  <si>
    <t>COS/07/NTSA/DSDP EPI/044/2023</t>
  </si>
  <si>
    <t>SONANGOL CABINDA</t>
  </si>
  <si>
    <t>NUPRC/DSDP/07/028/2023-EPI</t>
  </si>
  <si>
    <t>FIRS/DSDP/07/016/2023 - EPI</t>
  </si>
  <si>
    <t xml:space="preserve">COS/DSA/07/012/2023 </t>
  </si>
  <si>
    <t>Remitted in Dollars to Designated DSA  Account</t>
  </si>
  <si>
    <t xml:space="preserve">BP OIL </t>
  </si>
  <si>
    <t>ADVANTAGE SUMMER</t>
  </si>
  <si>
    <t>ESCRAVOS</t>
  </si>
  <si>
    <t>COS/07/NTSA/DSDP/013/2023</t>
  </si>
  <si>
    <t>SEA GALAXY</t>
  </si>
  <si>
    <t>COS/07/NTSA/DSDP PRJ-YIELD/010/2023</t>
  </si>
  <si>
    <t>SEAPASSION</t>
  </si>
  <si>
    <t>COS/07/NTSA/DSDP EPI/052/2023</t>
  </si>
  <si>
    <t>FORCADOS</t>
  </si>
  <si>
    <t>COS/07/NTSA/DSDP CORDPA/008/2023</t>
  </si>
  <si>
    <t>COS/07/NTSA/DSDP EPI/041/2023</t>
  </si>
  <si>
    <t>COS/07/NTSA/DSDP EPI/042/2023</t>
  </si>
  <si>
    <t>STERLING OIL EXPLORATION &amp; ENERGY PROD.</t>
  </si>
  <si>
    <t>NORDIC BRASILIA</t>
  </si>
  <si>
    <t>NUPRC/ROY/07/032/2023</t>
  </si>
  <si>
    <t>NUPRC/ROY/07/033/2023</t>
  </si>
  <si>
    <t xml:space="preserve">COS/07/053/2023 </t>
  </si>
  <si>
    <t xml:space="preserve">COS/07/054/2023 </t>
  </si>
  <si>
    <t>SOANANGOL KULUMBIMBI</t>
  </si>
  <si>
    <t>COS/07/NTSA/DSDP EPI/047/2023</t>
  </si>
  <si>
    <t>COS/07/NTSA/DSDP EPI/048/2023</t>
  </si>
  <si>
    <t>COS/07/NTSA/DSDP PPSA/002/2023</t>
  </si>
  <si>
    <t>COS/07/NTSA/DSDP PPSA/003/2023</t>
  </si>
  <si>
    <t>MOSCOW SPIRIT</t>
  </si>
  <si>
    <t>COS/07/051/2023 - MPN</t>
  </si>
  <si>
    <t>COS/07/050/2023 - MPN</t>
  </si>
  <si>
    <t>MONTESPERANZA</t>
  </si>
  <si>
    <t>COS/07/PRJ BISON/055/2023</t>
  </si>
  <si>
    <t>COS/07/PRJ BISON/056/2023</t>
  </si>
  <si>
    <t>MARAN LUPUS</t>
  </si>
  <si>
    <t>COS/07/NTSA/DSDP EPI/043/2023</t>
  </si>
  <si>
    <t xml:space="preserve">COS/DSA/07/015/2023 </t>
  </si>
  <si>
    <t>YOHO BLEND</t>
  </si>
  <si>
    <t>COS/07/NTSA/DSDP EPI/039/2023</t>
  </si>
  <si>
    <t>August</t>
  </si>
  <si>
    <t xml:space="preserve">NNPC TRADING SA </t>
  </si>
  <si>
    <t>OTIS</t>
  </si>
  <si>
    <t>COS/08/058/2023-TEPNG</t>
  </si>
  <si>
    <t>NNPC/MCA-TEPNG OFON/08/009/2023</t>
  </si>
  <si>
    <t>TOTAL E&amp;P</t>
  </si>
  <si>
    <t>COS/08/NLNG PPA/063/2023</t>
  </si>
  <si>
    <t>NLNG PPA</t>
  </si>
  <si>
    <t>Remitted in Dollars to Designated Project  Account</t>
  </si>
  <si>
    <t>HHOG</t>
  </si>
  <si>
    <t>COS/08/NTSA/DSDP/014/2023</t>
  </si>
  <si>
    <t>COS/08/NTSA/DSDP/015/2023</t>
  </si>
  <si>
    <t>MONTE UDALA</t>
  </si>
  <si>
    <t>COS/08/061/2023- HHOG</t>
  </si>
  <si>
    <t>COS/08/062/2023-TEPNG</t>
  </si>
  <si>
    <t>ASIAN OIL / CASIVA LTD.</t>
  </si>
  <si>
    <t>ALMI VOYAGER</t>
  </si>
  <si>
    <t>NUPRC/DSDP PPSA/08/NTSA//005/2023</t>
  </si>
  <si>
    <t>ALMI SUN</t>
  </si>
  <si>
    <t>NUPRC/DSDP PPSA/08/NTSA/009/2023</t>
  </si>
  <si>
    <t>FIRS/DSDP/08/021/2023-PPSA</t>
  </si>
  <si>
    <t xml:space="preserve">COS/DSA/08/016/2023 </t>
  </si>
  <si>
    <t>COS/DSA/08/017/2023</t>
  </si>
  <si>
    <t>NNPC TRADING SA (OANDO)</t>
  </si>
  <si>
    <t>COS/08/NTSA/DSDP PPSA/006/2023</t>
  </si>
  <si>
    <t>AURA M</t>
  </si>
  <si>
    <t>EHRA</t>
  </si>
  <si>
    <t>COS/DSA/08/018/2023</t>
  </si>
  <si>
    <t>FIRS/DSDP/08/020/2023-PPSA</t>
  </si>
  <si>
    <t>NORDIC HUNDER</t>
  </si>
  <si>
    <t>COS/08/NTSA/DSDP PPSA/007/2023</t>
  </si>
  <si>
    <t>FRONT CORAL</t>
  </si>
  <si>
    <t>NUPRC/ROY/08/038/2023 - JV</t>
  </si>
  <si>
    <t>FRONT ULL</t>
  </si>
  <si>
    <t>COS/08/PRJ BISON/057/2023</t>
  </si>
  <si>
    <t>TOTSA</t>
  </si>
  <si>
    <t>CAP VICTOR</t>
  </si>
  <si>
    <t>COS/08/NTSA/DSDP/016/2023</t>
  </si>
  <si>
    <t>COS/08/COMD/DSDP EPPI/012/2023</t>
  </si>
  <si>
    <t>COS/08/065/2023-CNL</t>
  </si>
  <si>
    <t>RAPTOR</t>
  </si>
  <si>
    <t>OREDO</t>
  </si>
  <si>
    <t>NEPL/OML 111/ 08/107/2023</t>
  </si>
  <si>
    <t>APOLYTARES</t>
  </si>
  <si>
    <t>NUPRC/ROY/08/036/2023</t>
  </si>
  <si>
    <t>NUPRC/ROY/08/037/2023</t>
  </si>
  <si>
    <t>COS/08/059/2023</t>
  </si>
  <si>
    <t>COS/08/060/2023</t>
  </si>
  <si>
    <t xml:space="preserve">EMADEB ENERGY </t>
  </si>
  <si>
    <t>MONTE ULIA</t>
  </si>
  <si>
    <t>COS/08/NTSA/DSDP PPSA/008/2023</t>
  </si>
  <si>
    <t>ADVANTAGE SUGAR</t>
  </si>
  <si>
    <t>NUPRC/ROY/08/035/2023 - JV</t>
  </si>
  <si>
    <t>SONANGOL MAIOMBE</t>
  </si>
  <si>
    <t>COS/08/NTSA/DSDP PPSA/004/2023</t>
  </si>
  <si>
    <t>September</t>
  </si>
  <si>
    <t>KRITI ENERGY</t>
  </si>
  <si>
    <t>COS/DSA/09/021/2023</t>
  </si>
  <si>
    <t>KRITI  ENERGY</t>
  </si>
  <si>
    <t>AGBAMI COND.</t>
  </si>
  <si>
    <t>FIRS/DSDP/09/021/2023 - PPSA</t>
  </si>
  <si>
    <t>OLYMPIC FRIENDSHIP</t>
  </si>
  <si>
    <t>AKPO COND.</t>
  </si>
  <si>
    <t>COS/09/NTSA/DSDP PRJ-YIELD/011/2023</t>
  </si>
  <si>
    <t>COS/09/NTSA/DSDP PRJ-YIELD/012/2023</t>
  </si>
  <si>
    <t xml:space="preserve">MRS OIL &amp; GAS </t>
  </si>
  <si>
    <t>ECO MALIBU</t>
  </si>
  <si>
    <t>COS/09/NTSA/DSDP CORDPA/009/2023</t>
  </si>
  <si>
    <t>MATRIX</t>
  </si>
  <si>
    <t>COS/09/NTSA/DSDP PPSA/017/2023</t>
  </si>
  <si>
    <t>HELLAS FOS</t>
  </si>
  <si>
    <t>COS/09/NTSA/DSDP PPSA/018/2023</t>
  </si>
  <si>
    <t>COS/09/NTSA/DSDP PPSA/019/2023</t>
  </si>
  <si>
    <t>COS/09/NTSA/DSDP PPSA/020/2023</t>
  </si>
  <si>
    <t>COS/09/NTSA/DSDP PPSA/021/2023</t>
  </si>
  <si>
    <t>NNPC/SPDC SANTO/09/079/2023</t>
  </si>
  <si>
    <t>Remitted in Dollars to Designated Project Santolina  Account</t>
  </si>
  <si>
    <t>NNPC/SPDC SANTO/09/080/2023</t>
  </si>
  <si>
    <t>NNPC/SPDC SANTO/09/081/2023</t>
  </si>
  <si>
    <t>NUPRC/DSDP/09/NTSA/016/2023 - PPSA</t>
  </si>
  <si>
    <t>OANDO DMCC</t>
  </si>
  <si>
    <t>FIRS/DSDP/09/022/2023 - PPSA</t>
  </si>
  <si>
    <t>COS/DSA/09/019/2023</t>
  </si>
  <si>
    <t>COS/DSA/09/020/2023</t>
  </si>
  <si>
    <t>COS/09/NTSA/DSDP PPSA/011/2023</t>
  </si>
  <si>
    <t>NUPRC/DSDP/09/NTSA/010/2023-PPSA</t>
  </si>
  <si>
    <t>MERCURIA ENERGY TRADING SA</t>
  </si>
  <si>
    <t>MONTREAL SPIRIT</t>
  </si>
  <si>
    <t>COS/09/NTSA/DSDP PPSA/014/2023</t>
  </si>
  <si>
    <t>TIANLONG SPIRIT</t>
  </si>
  <si>
    <t>COS/09/PRO-BROG/067/2023</t>
  </si>
  <si>
    <t>Project Brogue</t>
  </si>
  <si>
    <t>Remitted in Dollars to Designated Project Brogue Account</t>
  </si>
  <si>
    <t>COS/09/066/2023-SPDC</t>
  </si>
  <si>
    <t>SFL FRASER</t>
  </si>
  <si>
    <t>COS/09/076/2023 -CNL</t>
  </si>
  <si>
    <t>COS/09/077/2023 -SPDC</t>
  </si>
  <si>
    <t>COS/09/078/2023 -CNL</t>
  </si>
  <si>
    <t>ADNOC TRADING</t>
  </si>
  <si>
    <t>MARAN HERCULES</t>
  </si>
  <si>
    <t>COS/09/PRJ BISON/069/2023</t>
  </si>
  <si>
    <t>COS/09/PRJ BISON/070/2023</t>
  </si>
  <si>
    <t>NUPRC/ROY/09/039/2023</t>
  </si>
  <si>
    <t>NUPRC/ROY/09/040/2023</t>
  </si>
  <si>
    <t>NUPRC/ROY/09/041/2023</t>
  </si>
  <si>
    <t>EYRIE/LENVENE/BOVAS/DK GLOBAL ENERGY</t>
  </si>
  <si>
    <t>SPYROS K</t>
  </si>
  <si>
    <t>COS/09/NTSA/DSDP PPSA/015/2023</t>
  </si>
  <si>
    <t>EUROPE 1</t>
  </si>
  <si>
    <t>COS/09/PRJ BISON/075/2023</t>
  </si>
  <si>
    <t>Remitted in Dollars to Designated Project Bison Account</t>
  </si>
  <si>
    <t>October</t>
  </si>
  <si>
    <t>MERCURIA ENERGY</t>
  </si>
  <si>
    <t>NAE</t>
  </si>
  <si>
    <t>NUPRC/DSDP PPSA/025/2023 -PPSA</t>
  </si>
  <si>
    <t>FIRS/DSDP/10/023/2023 - PPSA</t>
  </si>
  <si>
    <t>OLYMPIC FIGHTER</t>
  </si>
  <si>
    <t>NUPRC/DSDP PPSA/023/2023 -PPSA</t>
  </si>
  <si>
    <t>ATLANTIC</t>
  </si>
  <si>
    <t>COS/10/086/2023 -DSA</t>
  </si>
  <si>
    <t>STAR DEEP</t>
  </si>
  <si>
    <t>COS/DSA/10/024/2023</t>
  </si>
  <si>
    <t>ORPHEAS</t>
  </si>
  <si>
    <t>COS/010/NTSA/DSDP PPSA/020/2023</t>
  </si>
  <si>
    <t>FRONT CLASSIC</t>
  </si>
  <si>
    <t xml:space="preserve">COS/010/NTSA/DSDP PPSA/027/2023 </t>
  </si>
  <si>
    <t>SAHARA ENERGY</t>
  </si>
  <si>
    <t>SEABLISS</t>
  </si>
  <si>
    <t>COS/010/NTSA/DSDP PPSA/021/2023</t>
  </si>
  <si>
    <t>ALASKA</t>
  </si>
  <si>
    <t xml:space="preserve">SPDC </t>
  </si>
  <si>
    <t xml:space="preserve">COS/010/NTSA/DSDP PPSA/026/2023 </t>
  </si>
  <si>
    <t>BONO/ETERNA/ARKLEEN/AMAZON</t>
  </si>
  <si>
    <t>SAFEEN ELIZABETH</t>
  </si>
  <si>
    <t xml:space="preserve">COS/010/NTSA/DSDP PPSA/019/2023 </t>
  </si>
  <si>
    <t>COS/DSA/10/023/2023</t>
  </si>
  <si>
    <t>NISSOS NIKOURIA</t>
  </si>
  <si>
    <t>COS/DSA/10/025/2023</t>
  </si>
  <si>
    <t>NUPRC/DSDP PPSA/024/2023 - PPSA</t>
  </si>
  <si>
    <t>PACIFIC</t>
  </si>
  <si>
    <t>E &amp;P</t>
  </si>
  <si>
    <t xml:space="preserve">COS/010/NTSA/DSDP PPSA/018/2023 </t>
  </si>
  <si>
    <t>BP OIL/AYM SHAFA</t>
  </si>
  <si>
    <t>E&amp;P</t>
  </si>
  <si>
    <t xml:space="preserve">COS/010/NTSA/DSDP PPSA/028/2023 </t>
  </si>
  <si>
    <t>LORD BYRON 21</t>
  </si>
  <si>
    <t>COS/DSA/10/026/2023</t>
  </si>
  <si>
    <t>ASIAN OIL</t>
  </si>
  <si>
    <t xml:space="preserve">ERHA </t>
  </si>
  <si>
    <t xml:space="preserve">COS/010/NTSA/DSDP PPSA/017/2023 </t>
  </si>
  <si>
    <t>FIRS/DSDP/10/024/2023 - PPSA</t>
  </si>
  <si>
    <t>Remitted in Naira Less Under Recovery to FIRS</t>
  </si>
  <si>
    <t>COS/DSA/10/022/2023</t>
  </si>
  <si>
    <t>ASIAN/MASTERS ENERGY/CASSIVA/CIMARO</t>
  </si>
  <si>
    <t>POLIEGOS</t>
  </si>
  <si>
    <t xml:space="preserve">COS/010/NTSA/DSDP PPSA/029/2023 </t>
  </si>
  <si>
    <t>OLYMPIC LAUREL</t>
  </si>
  <si>
    <t>COS/10/090/2023 -CNL</t>
  </si>
  <si>
    <t>KAPODISTRIAS</t>
  </si>
  <si>
    <t>MID WESTERN ORRI</t>
  </si>
  <si>
    <t>COS/10/079/2023 -MIDWESTERN</t>
  </si>
  <si>
    <t>SUNTRUST ORRI</t>
  </si>
  <si>
    <t>COS/10/080/2023 -SUNTRUST</t>
  </si>
  <si>
    <t>COS/10/081/2023 -CNL</t>
  </si>
  <si>
    <t>COS/10/082/2023 -SPDC</t>
  </si>
  <si>
    <t>PILLAR ORRI</t>
  </si>
  <si>
    <t>COS/10/083/2023 -PILLAR</t>
  </si>
  <si>
    <t>NNPC/SPDC/SANTO/10/PRJ-SAN/088/2023</t>
  </si>
  <si>
    <t>MINERVA EVROPI</t>
  </si>
  <si>
    <t>NNPC/SPDC/SANTO/10/PRJ-SAN/091/2023</t>
  </si>
  <si>
    <t>NEMBE</t>
  </si>
  <si>
    <t>AITEO</t>
  </si>
  <si>
    <t>COS/10/078/2023 - AITEO</t>
  </si>
  <si>
    <t>ORIENT M</t>
  </si>
  <si>
    <t>NUPRC/ROY/10/043/2023</t>
  </si>
  <si>
    <t>NUPRC/ROY/10/044/2023</t>
  </si>
  <si>
    <t>SEA WAYS BRAZOS</t>
  </si>
  <si>
    <t>NUPRC/ROY/10/045/2023</t>
  </si>
  <si>
    <t>NISSOS TINOS</t>
  </si>
  <si>
    <t>COS/10/NTSA/DSDP PRJ-YIELD/013/2023</t>
  </si>
  <si>
    <t>COS/10/PRJ BISON/087/2023</t>
  </si>
  <si>
    <t>EUROCHAMPION</t>
  </si>
  <si>
    <t>COS/10/NTSA/DSDP PRJ-YIELD/014/2023</t>
  </si>
  <si>
    <t>November</t>
  </si>
  <si>
    <t>ALEXANDROS</t>
  </si>
  <si>
    <t>COS/DSA/11/027/2023</t>
  </si>
  <si>
    <t>AGBAMI CONDENSATE</t>
  </si>
  <si>
    <t>COS/011/NTSA/DSDP PPSA/036/2023</t>
  </si>
  <si>
    <t>ADVANTAGE VITAL</t>
  </si>
  <si>
    <t>COS/DSA/11/100/2023</t>
  </si>
  <si>
    <t>MERCURIA</t>
  </si>
  <si>
    <t>AKPO CONDENSATE</t>
  </si>
  <si>
    <t>COS/011/NTSA/DSDP PPSA/035/2023</t>
  </si>
  <si>
    <t>TOTAL</t>
  </si>
  <si>
    <t>COS/11/097/2023 - TEPNG</t>
  </si>
  <si>
    <t>AA RANO NIGERIA LTD</t>
  </si>
  <si>
    <t>ADVANTAGE START</t>
  </si>
  <si>
    <t>COS/011/NTSA/DSDP PPSA/030/2023</t>
  </si>
  <si>
    <t>COS/11/094/2023 - NEWCROSS</t>
  </si>
  <si>
    <t>COS/11/095/2023 - NEWCROSS</t>
  </si>
  <si>
    <t>COS/11/096/2023 - NEWCROSS</t>
  </si>
  <si>
    <t>FRONT IDUN</t>
  </si>
  <si>
    <t>COS/11/101/2023 - SPDC</t>
  </si>
  <si>
    <t>COS/11/102/2023 - HHOG</t>
  </si>
  <si>
    <t>ALMI EXPLORER</t>
  </si>
  <si>
    <t>COS/DSA/11/024/2023</t>
  </si>
  <si>
    <t>NISSOS RHENIA</t>
  </si>
  <si>
    <t>COS/DSA/11/026/2023</t>
  </si>
  <si>
    <t xml:space="preserve">SAHARA ENERGY RESOURCES </t>
  </si>
  <si>
    <t>COS/011/NTSA/DSDP PPSA/033/2023</t>
  </si>
  <si>
    <t>COS/011/NTSA/DSDP PPSA/037/2023</t>
  </si>
  <si>
    <t>ARCHANGEL</t>
  </si>
  <si>
    <t>COS/011/NTSA/DSDP PPSA/034/2023</t>
  </si>
  <si>
    <t>COS/11/PRJ BISON/093/2023</t>
  </si>
  <si>
    <t>OTTOMAN NOBILITY</t>
  </si>
  <si>
    <t>COS/DSA/11/025/2023</t>
  </si>
  <si>
    <t>PV OIL SINGAPORE PTE LTD.</t>
  </si>
  <si>
    <t>ERHA CRUDE</t>
  </si>
  <si>
    <t>COS/011/NTSA/DSDP PPSA/031/2023</t>
  </si>
  <si>
    <t>GULF TRANSPORT AND TRADING LTD</t>
  </si>
  <si>
    <t>AEGEAN MARATHON</t>
  </si>
  <si>
    <t>COS/11/NTSA/DSDP PRJ-YIELD/015/2023</t>
  </si>
  <si>
    <t>BEIJING SPIRIT</t>
  </si>
  <si>
    <t>COS/11/099/2023 - TEPNG</t>
  </si>
  <si>
    <t>NNPC/SPDC/SANTO/11/092/2023</t>
  </si>
  <si>
    <t>PENTATHLON</t>
  </si>
  <si>
    <t>COS/10/089/2023 - AITEO</t>
  </si>
  <si>
    <t>MARE NOSTRUM</t>
  </si>
  <si>
    <t>OKWORI</t>
  </si>
  <si>
    <t>ANTAN</t>
  </si>
  <si>
    <t>FIRS/DSDP/11/025/2023 - PPSA</t>
  </si>
  <si>
    <t>Remitted in Naira to Designated FIRS Account</t>
  </si>
  <si>
    <t>AQUABLISS</t>
  </si>
  <si>
    <t>NUPRC/ROY/11/046/2023</t>
  </si>
  <si>
    <t>NUPRC/ROY/11/047/2023</t>
  </si>
  <si>
    <t>ADVANTAGE SPICE</t>
  </si>
  <si>
    <t>NUPRC/ROY/11/048/2023</t>
  </si>
  <si>
    <t>HILLAH</t>
  </si>
  <si>
    <t>COS/11/PRJ BISON/098/2023</t>
  </si>
  <si>
    <t>QUA IBOE</t>
  </si>
  <si>
    <t>COS/011/NTSA/DSDP PPSA/032/2023</t>
  </si>
  <si>
    <t>FRONT LOKI</t>
  </si>
  <si>
    <t>QUA IBOE LIGHT</t>
  </si>
  <si>
    <t>COS/11/NTSA/DSDP PRJ-YIELD/016/2023</t>
  </si>
  <si>
    <t>December</t>
  </si>
  <si>
    <t>HARMONIC</t>
  </si>
  <si>
    <t>COS/12/103/2023 - TEPNG</t>
  </si>
  <si>
    <t>SONANGOL NJINGA MBANDE</t>
  </si>
  <si>
    <t>COS/12/120/2023 - TEPNG</t>
  </si>
  <si>
    <t>SAPPHIRA</t>
  </si>
  <si>
    <t>COS/12/NTSA/DSDP PRJ-YIELD/018/2023 -NUPRC</t>
  </si>
  <si>
    <t>BONO</t>
  </si>
  <si>
    <t>FIRS/DSDP/12/026/2023 - PPSA</t>
  </si>
  <si>
    <t>COS/12/NTSA/DSDP PRJ-YIELD/017/2023 -FIRS</t>
  </si>
  <si>
    <t>COS/DSA/12/028/2023</t>
  </si>
  <si>
    <t>COS/DSA/12/029/2023</t>
  </si>
  <si>
    <t>NTSA (BP/AYM SHAFA)</t>
  </si>
  <si>
    <t>COS/012/NTSA/DSDP PPSA/041/2023</t>
  </si>
  <si>
    <t>DANGOTE PETROLUEM REFINERY</t>
  </si>
  <si>
    <t>COS/12/106/2023 - SPDC</t>
  </si>
  <si>
    <t>COS/12/107/2023 - SPDC</t>
  </si>
  <si>
    <t>COS/12/108/2023 - SPDC</t>
  </si>
  <si>
    <t>COS/012/122/2023 - FIRST E&amp;P</t>
  </si>
  <si>
    <t>ADNOC</t>
  </si>
  <si>
    <t>COS/12/PRJ BISON/109/2023</t>
  </si>
  <si>
    <t>COS/12/PRJ BISON/110/2023</t>
  </si>
  <si>
    <t>VITOL</t>
  </si>
  <si>
    <t>DELTA HELLAS</t>
  </si>
  <si>
    <t>COS/012/NTSA/DSDP PPSA/039/2023</t>
  </si>
  <si>
    <t>COS/12/123/2023-CNL</t>
  </si>
  <si>
    <t>GULF TRANSPORT</t>
  </si>
  <si>
    <t>COS/12/NTSA/DSDP PRJ-YIELD/021/2023</t>
  </si>
  <si>
    <t xml:space="preserve">COS/12/NTSA/DSDP PRJ-YIELD/019/2023 </t>
  </si>
  <si>
    <t>COS/12/111/2023 - SPDC</t>
  </si>
  <si>
    <t>COS/12/112/2023 - SPDC</t>
  </si>
  <si>
    <t>MARAN HELIOS</t>
  </si>
  <si>
    <t>OKWUIBOME BLEND</t>
  </si>
  <si>
    <t>NUPRC/ROY/12/050/2023</t>
  </si>
  <si>
    <t>NUPRC/ROY/12/051/2023</t>
  </si>
  <si>
    <t>COS/12/105/2023 - MPN</t>
  </si>
  <si>
    <t>AA RANO</t>
  </si>
  <si>
    <t>COS/012/NTSA/DSDP PPSA/038/2023</t>
  </si>
  <si>
    <t>COS/12/NTSA/DSDP PRJ-YIELD/020/2023 -NUPRC</t>
  </si>
  <si>
    <t>COS/012/NTSA/DSDP PPSA/040/2023</t>
  </si>
  <si>
    <t>SOUTH LOYALTY</t>
  </si>
  <si>
    <t>COS/12/104/2023 - AITEO</t>
  </si>
  <si>
    <t>JV Equity</t>
  </si>
  <si>
    <t>MF Equity</t>
  </si>
  <si>
    <t>January 2022 - December 2022</t>
  </si>
  <si>
    <t>Invoice Description</t>
  </si>
  <si>
    <t>SALES VALUE US$</t>
  </si>
  <si>
    <t xml:space="preserve">January   </t>
  </si>
  <si>
    <t>LITASCO/PV OIL/OVERBROOKE/NORTHW.</t>
  </si>
  <si>
    <t>ALMI SKY</t>
  </si>
  <si>
    <t>ABO BLEND</t>
  </si>
  <si>
    <t>DPR/DSDP/01/007/2022</t>
  </si>
  <si>
    <t>Remitted in Naira through Group Treasury</t>
  </si>
  <si>
    <t>DPR/DSDP/01/008/2022 CON RENT</t>
  </si>
  <si>
    <t>Concesion Rent</t>
  </si>
  <si>
    <t>SAHARA ENERGY RESOURCES DMCC</t>
  </si>
  <si>
    <t>COS/01/COMD/DSDP SPOT/004/2022</t>
  </si>
  <si>
    <t>Remitted in Naira Less Under Recovery through Group Treasury</t>
  </si>
  <si>
    <t>VITOL S. A</t>
  </si>
  <si>
    <t>SCF SAMOTLOR</t>
  </si>
  <si>
    <t>COS/DSA/12/001/2021-SNEPCO</t>
  </si>
  <si>
    <t>Remitted in Dollars into the Designated DSA Account with Group Treasury</t>
  </si>
  <si>
    <t>VITOL SA/ASHGROVE/JAK ENERGY</t>
  </si>
  <si>
    <t>FIRS/DSDP/01/001/2022</t>
  </si>
  <si>
    <t>IOANNA</t>
  </si>
  <si>
    <t>DPR/DSDP/01/002/2022</t>
  </si>
  <si>
    <t>COS/DSA/01/002/2022-SNEPCO</t>
  </si>
  <si>
    <t>MOCOH SA/ MOCOH</t>
  </si>
  <si>
    <t>FRONT SANTIAGO</t>
  </si>
  <si>
    <t>COS/01/COMD/DSDP/008/2022</t>
  </si>
  <si>
    <t>MERCURIA/ BARBEDOS/ RAINOIL</t>
  </si>
  <si>
    <t>COS/01/COMD/DSDP/003/2022</t>
  </si>
  <si>
    <t>BONO ENERGY/CENTURY ENERGY/AMAZ</t>
  </si>
  <si>
    <t>APHRODITE</t>
  </si>
  <si>
    <t>DPR/DSDP/01/009/2022</t>
  </si>
  <si>
    <t>FIRS/DSDP/01/003/2022</t>
  </si>
  <si>
    <t>EMADEB ENERGY/AY MAIKIFI/HYDE/BRITT</t>
  </si>
  <si>
    <t>ANDRONIKOS</t>
  </si>
  <si>
    <t>DPR/DSDP/01/010/2022</t>
  </si>
  <si>
    <t>FIRS/DSDP/01/004/2022</t>
  </si>
  <si>
    <t>LEVENE ENERGY</t>
  </si>
  <si>
    <t>COS/01/COMD/DSDP SPOT/002/2022</t>
  </si>
  <si>
    <t>AQUITAINE</t>
  </si>
  <si>
    <t>COS/01/COMD/DSDP SPOT/003/2022</t>
  </si>
  <si>
    <t>COOLSPRING/ HEYDEN/ AIDA/ CHEMCHINA</t>
  </si>
  <si>
    <t>COS/01/COMD/DSDP/004/2022</t>
  </si>
  <si>
    <t>SAHARA</t>
  </si>
  <si>
    <t>FRONT COSMOS</t>
  </si>
  <si>
    <t>COS/01/COMD/DSDP SPOT/001/2022</t>
  </si>
  <si>
    <t>ASIAN/ MASTERS/ CASIVA</t>
  </si>
  <si>
    <t>COS/01/COMD/DSDP/005/2022</t>
  </si>
  <si>
    <t>PNS SERENA</t>
  </si>
  <si>
    <t>DPR/ROY/01/005/2022</t>
  </si>
  <si>
    <t>DPR/ROY/01/006/2022</t>
  </si>
  <si>
    <t xml:space="preserve">COS/01/002/2022 </t>
  </si>
  <si>
    <t>Remitted in Dollars through Group Treasury</t>
  </si>
  <si>
    <t>DUKE OIL/ DUKE OIL DMCC</t>
  </si>
  <si>
    <t>RED NOVA</t>
  </si>
  <si>
    <t>COS/01/COMD/DSDP/002/2022</t>
  </si>
  <si>
    <t>MRS OIL &amp; GAS CO. LTD.</t>
  </si>
  <si>
    <t>SEA RUBY</t>
  </si>
  <si>
    <t>COS/01/COMD/DSDP/006/2022</t>
  </si>
  <si>
    <t>COS/01/001/2022 - MPN</t>
  </si>
  <si>
    <t>NNPC/MPN-MCA OSO/01/001/2022</t>
  </si>
  <si>
    <t>NNPC/MPN-MCA OSO/01/002/2022</t>
  </si>
  <si>
    <t>NNPC/MPN-MCA OSO/01/003/2022</t>
  </si>
  <si>
    <t>NNPC/MPN-MCA OSO/01/004/2022</t>
  </si>
  <si>
    <t>NNPC/MPN-MCA OSO/01/005/2022</t>
  </si>
  <si>
    <t>NNPC/MPN-MCA OSO/01/006/2022</t>
  </si>
  <si>
    <t>NNPC/MPN-MCA OSO/01/007/2022</t>
  </si>
  <si>
    <t>NNPC/MPN-MCA OSO/01/008/2022</t>
  </si>
  <si>
    <t>NNPC/MPN-MCA OSO/01/009/2022</t>
  </si>
  <si>
    <t>NNPC/MPN-MCA OSO/01/010/2022</t>
  </si>
  <si>
    <t>NNPC/MPN-MCA OSO/01/011/2022</t>
  </si>
  <si>
    <t>LITASCO</t>
  </si>
  <si>
    <t>KITSOS</t>
  </si>
  <si>
    <t>DPR/DSDP/01/001/2022</t>
  </si>
  <si>
    <t xml:space="preserve">February </t>
  </si>
  <si>
    <t>MOCOH SA/MOCOH/PENERO ENERGY/MAINLAN OIL</t>
  </si>
  <si>
    <t>YIANGOS</t>
  </si>
  <si>
    <t xml:space="preserve">DPR/DSDP/02/014/2022 </t>
  </si>
  <si>
    <t>DPR/DSDP/02/013/2022 CON RENT</t>
  </si>
  <si>
    <t>FIRS/DSDP/02/006/2022</t>
  </si>
  <si>
    <t>EMADEB ENERGY/ AY MAIKIFI/HYDE/BRITT</t>
  </si>
  <si>
    <t>NORDIC LUNA</t>
  </si>
  <si>
    <t>COS/02/COMD/DSDP/011/2022</t>
  </si>
  <si>
    <t>ETERNA PLC</t>
  </si>
  <si>
    <t>EFFIE MAERSK</t>
  </si>
  <si>
    <t>NNPC/MCA-NAOC/02/001/2022</t>
  </si>
  <si>
    <t>MCA</t>
  </si>
  <si>
    <t>NNPC/MCA-NAOC/02/002/2022</t>
  </si>
  <si>
    <t>COS/02/005/2022-NAOC RA</t>
  </si>
  <si>
    <t>Remitted in Dollars into the Designated RA Account with Group Treasury</t>
  </si>
  <si>
    <t>ASIAN/MASTERS/CASSIVA/CIMARON</t>
  </si>
  <si>
    <t>COS/02/COMD/DSDP/017/2022</t>
  </si>
  <si>
    <t>COS/02/COMD/DSDP/018/2022</t>
  </si>
  <si>
    <t>COS/02/COMD/DSDP/019/2022</t>
  </si>
  <si>
    <t>COS/02/COMD/DSDP/020/2022</t>
  </si>
  <si>
    <t>COS/02/COMD/DSDP/021/2022</t>
  </si>
  <si>
    <t>ALEXANDER THE GREAT</t>
  </si>
  <si>
    <t>COS/02/COMD/DSDP SPOT/002/2022</t>
  </si>
  <si>
    <t>LEVENE ENERGY DEVELOPMENT LTD</t>
  </si>
  <si>
    <t xml:space="preserve">COS/02/003/2022 </t>
  </si>
  <si>
    <t>EYRIE/LEVENE/BOVAS/DK GLOBAL</t>
  </si>
  <si>
    <t>LANDBRIDGE PROSPERITY</t>
  </si>
  <si>
    <t>COS/02/COMD/DSDP/022/2022</t>
  </si>
  <si>
    <t>COS/DSA/02/003/2022-SNEPCO</t>
  </si>
  <si>
    <t>FIRS/DSDP/02/007/2022</t>
  </si>
  <si>
    <t>DUKE OIL/DUKE OIL COMPANY DMCC</t>
  </si>
  <si>
    <t>NS CENTURY</t>
  </si>
  <si>
    <t>FIRST E &amp; P</t>
  </si>
  <si>
    <t>COS/02/COMD/DSDP/015/2022</t>
  </si>
  <si>
    <t>NORDIC CROSS</t>
  </si>
  <si>
    <t>DPR/DSDP/02/011/2022</t>
  </si>
  <si>
    <t>DPR/DSDP/02/012/2022 CON RENT</t>
  </si>
  <si>
    <t>FIRS/DSDP/02/005/2022</t>
  </si>
  <si>
    <t>MATRIX/PETRA ATLANTIC/UTM/PRUDENT ENERGY</t>
  </si>
  <si>
    <t>ESSO E&amp;P NIG LTD</t>
  </si>
  <si>
    <t>FIRS/DSDP/02/002/2022</t>
  </si>
  <si>
    <t>DPR/DSDP/02/003/2022</t>
  </si>
  <si>
    <t>DPR/DSDP/02/004/2022 CON RENT</t>
  </si>
  <si>
    <t>M.R.S. OIL &amp; GAS CO. LTD</t>
  </si>
  <si>
    <t>CRUDE LEVANTE</t>
  </si>
  <si>
    <t>COS/02/COMD/DSDP/012/2022</t>
  </si>
  <si>
    <t xml:space="preserve">DPR/ROY/02/016/2022 </t>
  </si>
  <si>
    <t xml:space="preserve">DPR/ROY/02/015/2022 </t>
  </si>
  <si>
    <t xml:space="preserve">COS/02/004/2022 </t>
  </si>
  <si>
    <t>SEAHERO</t>
  </si>
  <si>
    <t>COS/02/COMD/DSDP/013/2022</t>
  </si>
  <si>
    <t>BONO ENERGY/CENTURY ENERGY/AMAZON/CORDER</t>
  </si>
  <si>
    <t>AFRODITI</t>
  </si>
  <si>
    <t>COS/02/COMD/DSDP/016/2022</t>
  </si>
  <si>
    <t>NEW PRIME</t>
  </si>
  <si>
    <t>COS/02/COMD/DSDP/007/2022</t>
  </si>
  <si>
    <t>COS/02/COMD/DSDP SPOT/003/2022</t>
  </si>
  <si>
    <t>TOTSA TOTAL OIL TRADING SA</t>
  </si>
  <si>
    <t>HUMBLE WARRIOR</t>
  </si>
  <si>
    <t>COS/02/COMD/DSDP/014/2022</t>
  </si>
  <si>
    <t>ITHAKI WARRIOR</t>
  </si>
  <si>
    <t xml:space="preserve">COS/03/COMD/DSDP SPOT/004/2022 </t>
  </si>
  <si>
    <t>BONO ENERGY/CENTURY ENERGY/AMAZON</t>
  </si>
  <si>
    <t>COS/03/COMD/DSDP/025/2022</t>
  </si>
  <si>
    <t>MOCOH SA/MOCOH/PENERO ENRGY/MAINLA</t>
  </si>
  <si>
    <t xml:space="preserve">DPR/DSDP/03/020/2022 </t>
  </si>
  <si>
    <t>DPR/DSDP/03/021/2022 - CON RENT.</t>
  </si>
  <si>
    <t xml:space="preserve">ANTAN </t>
  </si>
  <si>
    <t>FIRS/DSDP/03/008/2022</t>
  </si>
  <si>
    <t>DPR/ROY/03/017/2022</t>
  </si>
  <si>
    <t>COS/03/006/2022 - SEPLAT</t>
  </si>
  <si>
    <t>CIMARON INTERGRATED SERVICES LTD.</t>
  </si>
  <si>
    <t>COS/03/008/2022-NAOC RA</t>
  </si>
  <si>
    <t>COS/03/009/2022-NAOC RA</t>
  </si>
  <si>
    <t>NNPC/MCA-NAOC/03/003/2022</t>
  </si>
  <si>
    <t>NNPC/MCA-NAOC/03/004/2022</t>
  </si>
  <si>
    <t>NNPC/MCA-NAOC/03/005/2022</t>
  </si>
  <si>
    <t>TEXAS</t>
  </si>
  <si>
    <t xml:space="preserve">DPR/DSDP/03/027/2022 </t>
  </si>
  <si>
    <t>COS/DSA/03/004/2022-SNEPCO</t>
  </si>
  <si>
    <t>MERCURIA/BARBEDOS/RAINOIL/PETROGAS</t>
  </si>
  <si>
    <t>CRUDE LAVENTE</t>
  </si>
  <si>
    <t>COS/03/COMD/DSDP/027/2022</t>
  </si>
  <si>
    <t>RIDGEBURY MARY SELENA</t>
  </si>
  <si>
    <t xml:space="preserve">COS/03/COMD/DSDP SPOT/005/2022 </t>
  </si>
  <si>
    <t>DPR/DSDP/03/032/2022 - CORDPA</t>
  </si>
  <si>
    <t>FIRS/DSDP/03/011/2022-CORDPA</t>
  </si>
  <si>
    <t>LITASCO/PV OIL/OVERBROOKE/NORTHWEST</t>
  </si>
  <si>
    <t xml:space="preserve">DPR/DSDP/03/024/2022 </t>
  </si>
  <si>
    <t>FIRS/DSDP/03/009/2022</t>
  </si>
  <si>
    <t>MARINA</t>
  </si>
  <si>
    <t>CHEVRON</t>
  </si>
  <si>
    <t xml:space="preserve">COS/03/COMD/DSDP/023/2022 </t>
  </si>
  <si>
    <t>DUKE OIL COMPANY</t>
  </si>
  <si>
    <t>GLORYCROWN</t>
  </si>
  <si>
    <t>COS/03/COMD/DSDP CORDPA/014/2022</t>
  </si>
  <si>
    <t>M.R.S OIL &amp; GAS CO. LTD</t>
  </si>
  <si>
    <t>COS/03/COMD/DSDP CORDPA/001/2022</t>
  </si>
  <si>
    <t>COS/03/COMD/DSDP CORDPA/005/2022</t>
  </si>
  <si>
    <t>COS/03/COMD/DSDP CORDPA/006/2022</t>
  </si>
  <si>
    <t>COS/03/COMD/DSDP CORDPA/007/2022</t>
  </si>
  <si>
    <t>COS/03/COMD/DSDP CORDPA/008/2022</t>
  </si>
  <si>
    <t>COS/03/COMD/DSDP CORDPA/009/2022</t>
  </si>
  <si>
    <t>COS/03/COMD/DSDP CORDPA/010/2022</t>
  </si>
  <si>
    <t>COS/03/COMD/DSDP CORDPA/011/2022</t>
  </si>
  <si>
    <t>COS/03/COMD/DSDP CORDPA/012/2022</t>
  </si>
  <si>
    <t>PAN OCEAN</t>
  </si>
  <si>
    <t>DPR/DSDP/03/028/2022 - CORDPA</t>
  </si>
  <si>
    <t>DPR/DSDP/03/029/2022 - CORDPA</t>
  </si>
  <si>
    <t>DPR/DSDP/03/030/2022 - CORDPA</t>
  </si>
  <si>
    <t>DPR/DSDP/03/031/2022 - CON RENT-CORDPA</t>
  </si>
  <si>
    <t>STERLING OIL EXPLORATION &amp; PRODUCT.</t>
  </si>
  <si>
    <t>SAMSARA</t>
  </si>
  <si>
    <t xml:space="preserve">DPR/ROY/03/022/2022 </t>
  </si>
  <si>
    <t xml:space="preserve">DPR/ROY/03/023/2022 </t>
  </si>
  <si>
    <t xml:space="preserve">COS/03/007/2022 </t>
  </si>
  <si>
    <t>MATRIX/PETRATLANTIC/UTM/PRUDENT ENE</t>
  </si>
  <si>
    <t xml:space="preserve">COS/03/COMD/DSDP/024/2022 </t>
  </si>
  <si>
    <t>OANDO</t>
  </si>
  <si>
    <t>DIMITRIS</t>
  </si>
  <si>
    <t>MNL</t>
  </si>
  <si>
    <t>COS/03/COMD/DSDP CORDPA/015/2022</t>
  </si>
  <si>
    <t>MOCOH SA / MOCOH OIL</t>
  </si>
  <si>
    <t xml:space="preserve">COS/03/COMD/DSDP SPOT/006/2022 </t>
  </si>
  <si>
    <t xml:space="preserve">BP INT'L </t>
  </si>
  <si>
    <t>GRAND BONANZA</t>
  </si>
  <si>
    <t xml:space="preserve">DPR/DSDP/03/018/2022 </t>
  </si>
  <si>
    <t>DPR/DSDP/03/019/2022 - CON RENT.</t>
  </si>
  <si>
    <t>RS AURORA</t>
  </si>
  <si>
    <t xml:space="preserve">DPR/DSDP/04/037/2022 </t>
  </si>
  <si>
    <t>FIRS/DSDP/04/014/2022</t>
  </si>
  <si>
    <t>STATIA</t>
  </si>
  <si>
    <t>COS/04/COMD/DSDP CORDPA/003/2022</t>
  </si>
  <si>
    <t xml:space="preserve">DPR/ROY/04/038/2022 </t>
  </si>
  <si>
    <t xml:space="preserve">DPR/ROY/04/039/2022 </t>
  </si>
  <si>
    <t xml:space="preserve">DPR/ROY/04/040/2022 </t>
  </si>
  <si>
    <t xml:space="preserve">DPR/ROY/04/041/2022 </t>
  </si>
  <si>
    <t xml:space="preserve">DPR/ROY/04/042/2022 </t>
  </si>
  <si>
    <t>COS/04/011/2022 - TEPNG</t>
  </si>
  <si>
    <t>COS/04/012/2022 - TEPNG RA</t>
  </si>
  <si>
    <t>COS/04/013/2022 - TEPNG RA</t>
  </si>
  <si>
    <t>COS/04/014/2022 - TEPNG RA</t>
  </si>
  <si>
    <t>COS/04/015/2022 - TEPNG RA</t>
  </si>
  <si>
    <t>COS/04/016/2022 - TEPNG RA</t>
  </si>
  <si>
    <t>ASIAN/MASTERS ENERGY/CASSIVA/C</t>
  </si>
  <si>
    <t>OLYMPIC TARGET</t>
  </si>
  <si>
    <t>FIRS/DSDP/04/012/2022</t>
  </si>
  <si>
    <t>MASTERS ENERGY</t>
  </si>
  <si>
    <t>COS/DSA/04/005/2022-SNEPCO</t>
  </si>
  <si>
    <t xml:space="preserve">DPR/DSDP/04/043/2022 </t>
  </si>
  <si>
    <t>FIRS/DSDP/04/015/2022</t>
  </si>
  <si>
    <t>COS/DSA/04/006/2022-SNEPCO</t>
  </si>
  <si>
    <t>MONSTREAL SPIRIT</t>
  </si>
  <si>
    <t>PRJ-EAGLE/04/001/2022</t>
  </si>
  <si>
    <t>Remitted in Dollars into the Designated Project Account with Group Treasury</t>
  </si>
  <si>
    <t>LORD BRYON</t>
  </si>
  <si>
    <t>COS/04/COMD/DSDP/033/2022</t>
  </si>
  <si>
    <t>ASCONA</t>
  </si>
  <si>
    <t>DPR/DSDP/04/044/2022 - CORDPA</t>
  </si>
  <si>
    <t>FIRS/DSDP/04/016/2022-CORDPA</t>
  </si>
  <si>
    <t>NAVE BUENA SUERTE</t>
  </si>
  <si>
    <t xml:space="preserve">DPR/DSDP/04/036/2022 </t>
  </si>
  <si>
    <t>FIRS/DSDP/04/013/2022</t>
  </si>
  <si>
    <t>FRONT SILKBORG</t>
  </si>
  <si>
    <t xml:space="preserve">COS/04/COMD/DSDP SPOT/007/2022 </t>
  </si>
  <si>
    <t>ASIAN MASTERS ENERGY CASSIVA CIMARON</t>
  </si>
  <si>
    <t>HUNTER FREYA</t>
  </si>
  <si>
    <t>COS/04/COMD/DSDP/30/2022</t>
  </si>
  <si>
    <t>EYRIE/LEVENE/BOVAS/DK GLOBAL ENERGY</t>
  </si>
  <si>
    <t>SILVERSTONE</t>
  </si>
  <si>
    <t>COS/04/COMD/DSDP/034/2022</t>
  </si>
  <si>
    <t>DELOS</t>
  </si>
  <si>
    <t xml:space="preserve">DPR/ROY/04/033/2022 </t>
  </si>
  <si>
    <t>NNPC/SPDC/SANTO/04/001/2022</t>
  </si>
  <si>
    <t>MRS OIL &amp; GAS CO. LIMITED</t>
  </si>
  <si>
    <t>COS/04/COMD/DSDP/028/2022</t>
  </si>
  <si>
    <t>STERLING OIL EXPLORATION &amp; PRODUCTIO N</t>
  </si>
  <si>
    <t>TULJA</t>
  </si>
  <si>
    <t xml:space="preserve">DPR/ROY/04/034/2022 </t>
  </si>
  <si>
    <t xml:space="preserve">DPR/ROY/04/035/2022 </t>
  </si>
  <si>
    <t>COS/04/010/2022</t>
  </si>
  <si>
    <t xml:space="preserve">DUKE OIL COMPANY </t>
  </si>
  <si>
    <t>PACIFIC M</t>
  </si>
  <si>
    <t>COS/04/COMD/DSDP/026/2022</t>
  </si>
  <si>
    <t>BP OIL INT'L</t>
  </si>
  <si>
    <t>ASTRO CHLOE</t>
  </si>
  <si>
    <t>COS/04/COMD/DSDP/029/2022</t>
  </si>
  <si>
    <t>TOTSA TOTAL OIL TRADING</t>
  </si>
  <si>
    <t>VAIL SPIRIT</t>
  </si>
  <si>
    <t>COS/04/COMD/DSDP/031/2022</t>
  </si>
  <si>
    <t>CRUDE LEVENTE</t>
  </si>
  <si>
    <t>COS/04/COMD/DSDP CORDPA/002/2022</t>
  </si>
  <si>
    <t>COS/04/COMD/DSDP/032/2022</t>
  </si>
  <si>
    <t>KHK MAJESTY</t>
  </si>
  <si>
    <t>DPR/DSDP/05/055/2022-SPOT</t>
  </si>
  <si>
    <t>FIRS/DSDP/05/019/2022-SPOT</t>
  </si>
  <si>
    <t>ELLINIS</t>
  </si>
  <si>
    <t>DPR/DSDP/05/051/2022 - CORDPA</t>
  </si>
  <si>
    <t>DUKE OIL/DUKE OIL COMPANY</t>
  </si>
  <si>
    <t>DPR/DSDP/05/052/2022 - CORDPA</t>
  </si>
  <si>
    <t>FRONT SUEZ</t>
  </si>
  <si>
    <t>AF/JV</t>
  </si>
  <si>
    <t>COS/05/COMD/DSDP CORDPA/017/2022</t>
  </si>
  <si>
    <t>SAHARA ENERGY RESOURCE LTD.</t>
  </si>
  <si>
    <t>COS/06/001/2022 -GTR DA</t>
  </si>
  <si>
    <t>PIS PIONEER</t>
  </si>
  <si>
    <t>COS/05/018/2022 - NAOC RA</t>
  </si>
  <si>
    <t>NNPC/MCA-NAOC/05/006/2022</t>
  </si>
  <si>
    <t>COS/05/019/2022 - NAOC RA</t>
  </si>
  <si>
    <t>COS/05/COMD/DSDP/038/2022</t>
  </si>
  <si>
    <t>RYTHMIC</t>
  </si>
  <si>
    <t>NNPC/SPDC/SANTO/05/002/2022</t>
  </si>
  <si>
    <t>COS/05/COMD/DSDP SPOT/009/2022</t>
  </si>
  <si>
    <t>WEST AFRICA GAS LTD</t>
  </si>
  <si>
    <t>COS/05/COMD/DSDP CORDPA/016/2022</t>
  </si>
  <si>
    <t>SEAWAYS HENDRICKS</t>
  </si>
  <si>
    <t>COS/05/COMD/DSDP SPOT/008/2022</t>
  </si>
  <si>
    <t>ELENI</t>
  </si>
  <si>
    <t>NNPC</t>
  </si>
  <si>
    <t>COS/05/COMD/DSDP CORDPA/014/2022</t>
  </si>
  <si>
    <t>PETROGAS ENERGY TRADE W.A. LTD</t>
  </si>
  <si>
    <t>NISSOS KYTHNOS</t>
  </si>
  <si>
    <t>NNPC/SPDC/SANTO/05/003/2022</t>
  </si>
  <si>
    <t xml:space="preserve">DPR/ROY/05/045/2022 </t>
  </si>
  <si>
    <t xml:space="preserve">DPR/ROY/05/046/2022 </t>
  </si>
  <si>
    <t>COS/05/017/2022</t>
  </si>
  <si>
    <t>COOLSPRING/HEYDEN/AIDA/CHEMCHINA</t>
  </si>
  <si>
    <t>PISSIOTIS</t>
  </si>
  <si>
    <t>PENNINGTON</t>
  </si>
  <si>
    <t>COS/05/COMD/DSDP/036/2022</t>
  </si>
  <si>
    <t>M.R.S.OIL &amp; GAS LTD.</t>
  </si>
  <si>
    <t>BIRDIE</t>
  </si>
  <si>
    <t>COS/05/COMD/DSDP CORDPA/004/2022</t>
  </si>
  <si>
    <t>FIRS/DSDP/05/017/2022-CORDPA</t>
  </si>
  <si>
    <t>FIRS/DSDP/05/018/2022-CORDPA</t>
  </si>
  <si>
    <t>COS/05/COMD/DSDP/037/2022</t>
  </si>
  <si>
    <t>FLAGSHIP ENERGY LTD.</t>
  </si>
  <si>
    <t>COS/06/020/2022 - NAOC RA</t>
  </si>
  <si>
    <t>SAHARA ENERGYRESOURCE</t>
  </si>
  <si>
    <t>DELTA AIGAION</t>
  </si>
  <si>
    <t>DPR/DSDP/06/062/2022-SPOT</t>
  </si>
  <si>
    <t>DELTA AIGAIN</t>
  </si>
  <si>
    <t xml:space="preserve">COS/DSA/06/008/2022 - SNEPCO </t>
  </si>
  <si>
    <t>DPR/DSDP/06/059/2022-CORDPA</t>
  </si>
  <si>
    <t>DPR/DSDP/06/060/2022-CORDPA</t>
  </si>
  <si>
    <t>SEA JADE</t>
  </si>
  <si>
    <t>COS/DSA/06/009/2022 - SNEPCO</t>
  </si>
  <si>
    <t>COS/DSA/06/010/2022 - SNEPCO</t>
  </si>
  <si>
    <t>MECURIA/BARBEDOS/RAINOIL/PETROGAS</t>
  </si>
  <si>
    <t>MT ALMI GALAXY</t>
  </si>
  <si>
    <t>COS/06/COMD/DSDP/041/2022</t>
  </si>
  <si>
    <t>DPR/DSDP/06/064/2022-CORDPA</t>
  </si>
  <si>
    <t>PEGASUS</t>
  </si>
  <si>
    <t>DPR/DSDP/06/058/2022-SPOT</t>
  </si>
  <si>
    <t>WESTAFRICA GAS LTD</t>
  </si>
  <si>
    <t>COS/06/COMD/DSDP CORDPA/023/2022</t>
  </si>
  <si>
    <t>DUKE OIL</t>
  </si>
  <si>
    <t>COS/06/COMD/DSDP CORDPA/022/2022</t>
  </si>
  <si>
    <t>MATRIX/PETRATLANTIC/UTM/PRUDENT ENERGY</t>
  </si>
  <si>
    <t>COS/06/COMD/DSDP/040/2022</t>
  </si>
  <si>
    <t>PATROCLUS</t>
  </si>
  <si>
    <t>COS/06/COMD/DSDP SPOT/010/2022</t>
  </si>
  <si>
    <t>COS/06/COMD/DSDP SPOT/011/2022</t>
  </si>
  <si>
    <t>ANDAMAN</t>
  </si>
  <si>
    <t>DPR/ROY/06/056/2022</t>
  </si>
  <si>
    <t>DPR/ROY/06/057/2022</t>
  </si>
  <si>
    <t>BP OIL INTERNATIONAL LIMITED/AYM SH</t>
  </si>
  <si>
    <t>SUMMIT SPIRIT</t>
  </si>
  <si>
    <t>COS/06/COMD/DSDP/039/2022</t>
  </si>
  <si>
    <t xml:space="preserve">LEVENE ENERGY DEVPT. </t>
  </si>
  <si>
    <t>FRONT BALDER</t>
  </si>
  <si>
    <t>COS/06/COMD/DSDP SPOT/012/2022</t>
  </si>
  <si>
    <t>FIRS/DSDP/06/024/2022-SPOT</t>
  </si>
  <si>
    <t>BONO ENERGY/CENTURY ENERGY/AMAZON/CORD</t>
  </si>
  <si>
    <t>FIRS/DSDP/06/020/2022-SPOT</t>
  </si>
  <si>
    <t>FIRS/DSDP/06/021/2022-SPOT</t>
  </si>
  <si>
    <t>FIRS/DSDP/06/022/2022-CORDPA</t>
  </si>
  <si>
    <t>FIRS/DSDP/06/023/2022-CORDPA</t>
  </si>
  <si>
    <t xml:space="preserve">AEGEAN HORIZON </t>
  </si>
  <si>
    <t>COS/06/COMD/DSDP/042/2022</t>
  </si>
  <si>
    <t>DUKE OIL INC.</t>
  </si>
  <si>
    <t>ARAFURA</t>
  </si>
  <si>
    <t>COS/07/COMD/DSDP/045/2022</t>
  </si>
  <si>
    <t>DPR/DSDP/07/061/2022-CORDPA</t>
  </si>
  <si>
    <t>TOTSA TOTAL</t>
  </si>
  <si>
    <t>EAGLE VALERRY</t>
  </si>
  <si>
    <t>COS/07/COMD/DSDP/046/2022</t>
  </si>
  <si>
    <t>SAHARA ENERGY RESOUCES</t>
  </si>
  <si>
    <t>COS/07/COMD/DSDP CORDPA/025/2022</t>
  </si>
  <si>
    <t>SAHARA ENERGY RESOURCES LIMITED</t>
  </si>
  <si>
    <t>COS/07/022/2022 - TEPNG RA</t>
  </si>
  <si>
    <t>COS/07/023/2022 - TEPNG RA</t>
  </si>
  <si>
    <t>COS/07/024/2022 - TEPNG RA</t>
  </si>
  <si>
    <t>MOCOH SA/MOCOH/PENERO ENERGY/MAINLAND</t>
  </si>
  <si>
    <t>COS/07/COMD/DSDP/051/2022</t>
  </si>
  <si>
    <t>SEALOYALTY</t>
  </si>
  <si>
    <t>COS/07/COMD/DSDP/048/2022</t>
  </si>
  <si>
    <t>ALMI HORIZON</t>
  </si>
  <si>
    <t>COS/07/COMD/DSDP/050/2022</t>
  </si>
  <si>
    <t>NNPC/CNL/CHTA/01/001/2022</t>
  </si>
  <si>
    <t>Project Cheetah</t>
  </si>
  <si>
    <t>QUANTUM HARMONY</t>
  </si>
  <si>
    <t>COS/07/COMD/DSDP/049/2022</t>
  </si>
  <si>
    <t>STERLING OIL EXPLORATION &amp; PRODUCT</t>
  </si>
  <si>
    <t>DPR/ROY/07/066/2022</t>
  </si>
  <si>
    <t>DPR/ROY/07/067/2022</t>
  </si>
  <si>
    <t>COS/07/021/2022</t>
  </si>
  <si>
    <t>M.R.S. OIL &amp; GAS LTD</t>
  </si>
  <si>
    <t>NORDIC STAR</t>
  </si>
  <si>
    <t>COS/07/COMD/DSDP CORDPA/024/2022</t>
  </si>
  <si>
    <t xml:space="preserve">COS/07/COMD/DSDP/047/2022 - A </t>
  </si>
  <si>
    <t>COS/07/COMD/DSDP/047/2022 - B</t>
  </si>
  <si>
    <t>DECATHLON</t>
  </si>
  <si>
    <t>COS/07/COMD/DSDP SPOT/013/2022</t>
  </si>
  <si>
    <t>M.R.S OIL &amp; GAS CO. LIMITED</t>
  </si>
  <si>
    <t>DPR/DSDP/07/065/2022-CORDPA</t>
  </si>
  <si>
    <t>ASIAN/MASTERS ENERGY/CASSIVA/CIMARON</t>
  </si>
  <si>
    <t>MARAN HOMER</t>
  </si>
  <si>
    <t>DPR/DSDP/07/063/2022</t>
  </si>
  <si>
    <t>FRONT ENDURANCE</t>
  </si>
  <si>
    <t>EQUINOX</t>
  </si>
  <si>
    <t>FIRS/DSDP/07/029/2022</t>
  </si>
  <si>
    <t>FIRS/DSDP/07/025/2022</t>
  </si>
  <si>
    <t>DPR/DSDP/07/071/2022</t>
  </si>
  <si>
    <t>NNPC/MCA-TEPNG OFON/08/001/2022</t>
  </si>
  <si>
    <t>NNPC/MCA-TEPNG OFON/08/002/2022</t>
  </si>
  <si>
    <t>NNPC/MCA-TEPNG OFON/08/003/2022</t>
  </si>
  <si>
    <t>COS/08/025/2022 - TEPNG RA</t>
  </si>
  <si>
    <t>COS/08/026/2022 - TEPNG RA</t>
  </si>
  <si>
    <t>COS/08/027/2022 - TEPNG RA</t>
  </si>
  <si>
    <t>COS/08/028/2022 - TEPNG RA</t>
  </si>
  <si>
    <t>FRATERNITY</t>
  </si>
  <si>
    <t>COS/08/COMD/DSDP/044/2022</t>
  </si>
  <si>
    <t>COS/08/COMD/DSDP/055/2022</t>
  </si>
  <si>
    <t>BONO ENERGY/CENTURY ENERGY/AMAZON/CO</t>
  </si>
  <si>
    <t>COS/08/COMD/DSDP/053/2022</t>
  </si>
  <si>
    <t>COS/08/COMD/DSDP/057/2022</t>
  </si>
  <si>
    <t>COS/08/COMD/DSDP CORDPA/027/2022</t>
  </si>
  <si>
    <t>PERTIMINA PRIDE</t>
  </si>
  <si>
    <t>DPR/ROY/08/073/2022</t>
  </si>
  <si>
    <t>DPR/ROY/08/074/2022</t>
  </si>
  <si>
    <t xml:space="preserve">COS/08/029/2022 </t>
  </si>
  <si>
    <t>SEAVOYAGER</t>
  </si>
  <si>
    <t>COS/08/COMD/DSDP/052/2022</t>
  </si>
  <si>
    <t>DELTA ANGELICA</t>
  </si>
  <si>
    <t>COS/08/COMD/DSDP/043/2022</t>
  </si>
  <si>
    <t>WEST AFRICA GAS LIMITED</t>
  </si>
  <si>
    <t>COS/08/COMD/DSDP CORDPA/026/2022</t>
  </si>
  <si>
    <t>BP OIL INT'L     AYM SAHFA</t>
  </si>
  <si>
    <t>ANTARCTIC</t>
  </si>
  <si>
    <t>FIRS/DSDP/08/026/2022</t>
  </si>
  <si>
    <t>DPR/DSDP/08/068/2022</t>
  </si>
  <si>
    <t>MOCOH SA/MOCOH ENERGY/PENERO ENERGY/MAINLAND</t>
  </si>
  <si>
    <t>DPR/DSDP/08/070/2022</t>
  </si>
  <si>
    <t>DPR/DSDP/08/072/2022</t>
  </si>
  <si>
    <t>ITHAKI</t>
  </si>
  <si>
    <t>DPR/DSDP/08/069/2022-CORDPA</t>
  </si>
  <si>
    <t>DAS</t>
  </si>
  <si>
    <t>DPR/DSDP/08/075/2022</t>
  </si>
  <si>
    <t>FIRS/DSDP/08/028/2022</t>
  </si>
  <si>
    <t>NAVIGARE TOLEDO</t>
  </si>
  <si>
    <t>FIRS/DSDP/08/030/2022</t>
  </si>
  <si>
    <t>FIRS/DSDP/08/031/2022</t>
  </si>
  <si>
    <t>FIRS/DSDP/08/027/2022-CORDPA</t>
  </si>
  <si>
    <t>BP INTERNATIONAL/AYM SHAFA</t>
  </si>
  <si>
    <t>AYSE C</t>
  </si>
  <si>
    <t>COS/08/COMD/DSDP/058/2022</t>
  </si>
  <si>
    <t>UNIVERSAL LEADER</t>
  </si>
  <si>
    <t xml:space="preserve">FIRS/DSDP/09/035/2022 </t>
  </si>
  <si>
    <t>NAVIGARE TOLERO</t>
  </si>
  <si>
    <t xml:space="preserve">COS/09/COMD/DSDP CORDPA/028/2022 </t>
  </si>
  <si>
    <t>NNPC/SPDC/SANTO/09/004/2022</t>
  </si>
  <si>
    <t>NNPC/SPDC/SANTO/09/005/2022</t>
  </si>
  <si>
    <t>ELANDRA FALCON</t>
  </si>
  <si>
    <t>FIRS/DSDP/09/033/2022</t>
  </si>
  <si>
    <t>MOCOH SA/MOCOH/PENERO ENERGY/MAINLAND OIL</t>
  </si>
  <si>
    <t>FIRS/DSDP/09/032/2022 - SPOT</t>
  </si>
  <si>
    <t>MECURIA/BARBEDOS/RAIN OIL/PETROGAS</t>
  </si>
  <si>
    <t>COS/09/COMD/DSDP/059/2022</t>
  </si>
  <si>
    <t>COS/09/COMD/DSDP/056/2022</t>
  </si>
  <si>
    <t>PLUTO MOON</t>
  </si>
  <si>
    <t>COS/09/COMD/DSDP/064/2022</t>
  </si>
  <si>
    <t>COLORADO</t>
  </si>
  <si>
    <t>DPR/ROY/09/077/2022</t>
  </si>
  <si>
    <t>DPR/ROY/09/078/2022</t>
  </si>
  <si>
    <t>COS/09/031/2022</t>
  </si>
  <si>
    <t>GLORIA MARIS</t>
  </si>
  <si>
    <t>COS/09/COMD/DSDP/061/2022</t>
  </si>
  <si>
    <t>DHT TIGER</t>
  </si>
  <si>
    <t>COS/09/COMD/DSDP/062/2022</t>
  </si>
  <si>
    <t>NORDIC ZENITH</t>
  </si>
  <si>
    <t>COS/09/030/2022 - MPN</t>
  </si>
  <si>
    <t>NNPC/MPN-MCA OSO/09/012/2022</t>
  </si>
  <si>
    <t>NNPC/MPN-MCA OSO/09/013/2022</t>
  </si>
  <si>
    <t>DPR/DSDP/09/076/2022 - SPOT</t>
  </si>
  <si>
    <t xml:space="preserve">FIRS/DSDP/09/037/2022 </t>
  </si>
  <si>
    <t>FIRS/DSDP/09/034/2022 - CORDPA</t>
  </si>
  <si>
    <t>DUKE OIL/DUKE OIL COY DMCC</t>
  </si>
  <si>
    <t>MARLIN SICILY</t>
  </si>
  <si>
    <t>FIRS/DSDP/09/036/2022 - CORDPA</t>
  </si>
  <si>
    <t>COS/09/COMD/DSDP/060/2022</t>
  </si>
  <si>
    <t>MARLIN SANTORINI</t>
  </si>
  <si>
    <t>COS/10/COMD/DSDP/066/2022</t>
  </si>
  <si>
    <t>COS/10/COMD/DSDP/068/2022</t>
  </si>
  <si>
    <t>ASIAN/MASTER ENERGY/CASSIVA/CIMARON</t>
  </si>
  <si>
    <t>COS/10/COMD/DSDP/067/2022</t>
  </si>
  <si>
    <t>WEST AFRICAN GAS LTD.</t>
  </si>
  <si>
    <t xml:space="preserve">COS/10/COMD/DSDP CORDPA/033/2022 </t>
  </si>
  <si>
    <t>EUROVISION</t>
  </si>
  <si>
    <t>COS/DSA/10/011/2022</t>
  </si>
  <si>
    <t>M.R.S OIL &amp; GAS LTD.</t>
  </si>
  <si>
    <t>EXPLORER</t>
  </si>
  <si>
    <t xml:space="preserve">COS/10/COMD/DSDP CORDPA/029/2022 </t>
  </si>
  <si>
    <t xml:space="preserve">COS/10/COMD/DSDP CORDPA/031/2022 </t>
  </si>
  <si>
    <t xml:space="preserve">COS/10/COMD/DSDP CORDPA/032/2022 </t>
  </si>
  <si>
    <t>DPR/ROY/10/079/2022</t>
  </si>
  <si>
    <t>DPR/ROY/10/080/2022</t>
  </si>
  <si>
    <t>COS/10/032/2022</t>
  </si>
  <si>
    <t>SELENA</t>
  </si>
  <si>
    <t xml:space="preserve">COS/10/COMD/DSDP CORDPA/030/2022 </t>
  </si>
  <si>
    <t>DUKE OIL/ DUKEOIL COY DMCC</t>
  </si>
  <si>
    <t>DELTA HARMONY</t>
  </si>
  <si>
    <t xml:space="preserve">COS/10/COMD/DSDP/069/2022 </t>
  </si>
  <si>
    <t>COS/10/COMD/DSDP/063/2022</t>
  </si>
  <si>
    <t>FIRS/DSDP/10/038/2022 - CORDPA</t>
  </si>
  <si>
    <t>BONO ENERGY/CENTURY/AMAZON</t>
  </si>
  <si>
    <t xml:space="preserve">FIRS/DSDP/10/039/2022 </t>
  </si>
  <si>
    <t>COS/10/COMD/DSDP/065/2022</t>
  </si>
  <si>
    <t>FIRS/11/041/2022</t>
  </si>
  <si>
    <t>NNPC/MCA-TEPNG OFON/11/004/2022</t>
  </si>
  <si>
    <t>NNPC/MCA-TEPNG OFON/11/005/2022</t>
  </si>
  <si>
    <t>NNPC/MCA-TEPNG OFON/11/006/2022</t>
  </si>
  <si>
    <t>NNPC/MCA-TEPNG OFON/11/007/2022</t>
  </si>
  <si>
    <t>NNPC/MCA-TEPNG OFON/11/008/2022</t>
  </si>
  <si>
    <t>EYRIE ENERGY</t>
  </si>
  <si>
    <t>AMALIA M</t>
  </si>
  <si>
    <t xml:space="preserve">COS/11/PRJ BISON/001/2022 </t>
  </si>
  <si>
    <t>OTTOMAN INTEGRITY</t>
  </si>
  <si>
    <t>AITEO ET'AL</t>
  </si>
  <si>
    <t xml:space="preserve">COS/11/COMD/DSDP/074/2022 </t>
  </si>
  <si>
    <t>COS/DSA/11/013/2022</t>
  </si>
  <si>
    <t>EYRIE LEVENE BOVAS DK GLOBAL</t>
  </si>
  <si>
    <t>MIAOULIS 21</t>
  </si>
  <si>
    <t xml:space="preserve">COS/11/COMD/DSDP/071/2022 </t>
  </si>
  <si>
    <t>ALMI ODYSSEY</t>
  </si>
  <si>
    <t>COS/11/COMD/DSDP SPOT/014/2022</t>
  </si>
  <si>
    <t>DUKE OIL/ DUKE OIL COY DMCC</t>
  </si>
  <si>
    <t>RIDGEBURY MARY JANE</t>
  </si>
  <si>
    <t xml:space="preserve">EGINA </t>
  </si>
  <si>
    <t xml:space="preserve">COS/11/COMD/DSDP CORDPA/034/2022 </t>
  </si>
  <si>
    <t>COS/DSA/11/012/2022</t>
  </si>
  <si>
    <t>ASIAN MASTERS ENERGY CASSIVA</t>
  </si>
  <si>
    <t xml:space="preserve">COS/11/COMD/DSDP/070/2022 </t>
  </si>
  <si>
    <t>AEGEAN UNITY</t>
  </si>
  <si>
    <t xml:space="preserve">COS/11/COMD/DSDP/073/2022 </t>
  </si>
  <si>
    <t>FRONT CROWN</t>
  </si>
  <si>
    <t xml:space="preserve">COS/11/COMD/DSDP CORDPA/035/2022 </t>
  </si>
  <si>
    <t>PETROFORCE TRADING &amp; SHIPPING</t>
  </si>
  <si>
    <t>COS/11/035/2022 - SEPLAT</t>
  </si>
  <si>
    <t>DPR/ROY/11/081/2022</t>
  </si>
  <si>
    <t>DPR/ROY/11/082/2022</t>
  </si>
  <si>
    <t>COS/11/033/2022</t>
  </si>
  <si>
    <t>KANARIS 21</t>
  </si>
  <si>
    <t xml:space="preserve">COS/11/COMD/DSDP/072/2022 </t>
  </si>
  <si>
    <t>FIRS/DSDP/11/040/2022 - CORDPA</t>
  </si>
  <si>
    <t>FIRS/DSDP/11/042/2022 - CORDPA</t>
  </si>
  <si>
    <t>DUKE OIL /DUKE OIL COY DMCC</t>
  </si>
  <si>
    <t>FRONT ALTA</t>
  </si>
  <si>
    <t xml:space="preserve">COS/11/COMD/DSDP/075/2022 </t>
  </si>
  <si>
    <t xml:space="preserve">December </t>
  </si>
  <si>
    <t>SIENNA</t>
  </si>
  <si>
    <t>COS/12/034/2022 - TEPNG</t>
  </si>
  <si>
    <t>NNPC/MCA-TEPNG OFON/12/009/2022</t>
  </si>
  <si>
    <t>NNPC/MCA-TEPNG OFON/12/010/2022</t>
  </si>
  <si>
    <t>NNPC/MCA-TEPNG OFON/12/011/2022</t>
  </si>
  <si>
    <t>NNPC/MCA-TEPNG OFON/12/012/2022</t>
  </si>
  <si>
    <t xml:space="preserve">COS/12/COMD/DSDP CORDPA/036/2022 </t>
  </si>
  <si>
    <t>NEPTUNE MOON</t>
  </si>
  <si>
    <t>DPR/ROY/12/086/2022</t>
  </si>
  <si>
    <t>COS/12/COMD/DSDP EPPI/004/2022</t>
  </si>
  <si>
    <t>HEIRS</t>
  </si>
  <si>
    <t>COS/12/COMD/DSDP EPPI/005/2022</t>
  </si>
  <si>
    <t>AL AGAILA</t>
  </si>
  <si>
    <t xml:space="preserve">FIRS/DSDP/12/045/2022 </t>
  </si>
  <si>
    <t>JAG LOK</t>
  </si>
  <si>
    <t>FIRS/DSDP/12/044/2022 - CORDPA</t>
  </si>
  <si>
    <t xml:space="preserve">COS/12/COMD/DSDP CORDPA/039/2022 </t>
  </si>
  <si>
    <t>COS/DSA/12/014/2022</t>
  </si>
  <si>
    <t>FIRS/DSDP/12/049/2022 - CORDPA</t>
  </si>
  <si>
    <t>COS/DSA/12/015/2022</t>
  </si>
  <si>
    <t>VILAMOURA</t>
  </si>
  <si>
    <t xml:space="preserve">COS/12/COMD/DSDP CORDPA/040/2022 </t>
  </si>
  <si>
    <t xml:space="preserve">COS/12/COMD/DSDP/081/2022 </t>
  </si>
  <si>
    <t xml:space="preserve">COS/12/COMD/DSDP/079/2022 </t>
  </si>
  <si>
    <t>AEGEAN VISION</t>
  </si>
  <si>
    <t xml:space="preserve">COS/12/COMD/DSDP CORDPA/038/2022 </t>
  </si>
  <si>
    <t>DUKE OIL/ DUKE OIL COMPANY DMCC</t>
  </si>
  <si>
    <t>FIRS/DSDP/12/050/2022 - CORDPA</t>
  </si>
  <si>
    <t>FIRS/DSDP/12/048/2022 - CORDPA</t>
  </si>
  <si>
    <t>SAHARA ENERGY RES. LTD.</t>
  </si>
  <si>
    <t>COS/DSA/12/016/2022</t>
  </si>
  <si>
    <t>COS/12/COMD/DSDP EPPI/003/2022</t>
  </si>
  <si>
    <t xml:space="preserve">COS/12/COMD/DSDP CORDPA/037/2022 </t>
  </si>
  <si>
    <t>COS/12/044/2022 - CNL</t>
  </si>
  <si>
    <t>COS/12/041/2022 - CNL</t>
  </si>
  <si>
    <t>MIDWESTERN ORRI</t>
  </si>
  <si>
    <t>COS/12/036/2022</t>
  </si>
  <si>
    <t>COS/12/037/2022</t>
  </si>
  <si>
    <t>COS/12/038/2022</t>
  </si>
  <si>
    <t>COS/12/039/2022</t>
  </si>
  <si>
    <t>COS/12/040/2022</t>
  </si>
  <si>
    <t xml:space="preserve">FIRS/12/043/2022 </t>
  </si>
  <si>
    <t>COS/12/COMD/DSDP EPPI/001/2022</t>
  </si>
  <si>
    <t>COS/12/COMD/DSDP EPPI/002/2022</t>
  </si>
  <si>
    <t xml:space="preserve">DUKE OIL </t>
  </si>
  <si>
    <t>COS/12/043/2022 - SPDC</t>
  </si>
  <si>
    <t>DPR/ROY/12/084/2022</t>
  </si>
  <si>
    <t>DPR/ROY/12/085/2022</t>
  </si>
  <si>
    <t xml:space="preserve">COS/12/042/2022 </t>
  </si>
  <si>
    <t>EMADEB ENERGY/AY MAIKIFI/HYDE/BRITTANIA</t>
  </si>
  <si>
    <t xml:space="preserve">COS/12/COMD/DSDP/076/2022 </t>
  </si>
  <si>
    <t>MARAN SOLON</t>
  </si>
  <si>
    <t xml:space="preserve">COS/12/COMD/DSDP/077/2022 </t>
  </si>
  <si>
    <t>UNIVERSAL ENERGY</t>
  </si>
  <si>
    <t xml:space="preserve">COS/12/COMD/DSDP/078/2022 </t>
  </si>
  <si>
    <t>NORDIC SPACE</t>
  </si>
  <si>
    <t>COS/12/COMD/DSDP PRJ-YIELD/001/2022 - A</t>
  </si>
  <si>
    <t>FRONTIER</t>
  </si>
  <si>
    <t>COS/12/COMD/DSDP PRJ-YIELD/001/2022 - B</t>
  </si>
  <si>
    <t>DPR/DSDP/12/083/2022</t>
  </si>
  <si>
    <t>DPR/DSDP/12/088/2022 - CORDPA</t>
  </si>
  <si>
    <t>DPR/DSDP/12/087/2022 - CORDPA</t>
  </si>
  <si>
    <t>SONANGOL KALADULA</t>
  </si>
  <si>
    <t xml:space="preserve">COS/12/COMD/DSDP CORDPA/041/2022 </t>
  </si>
  <si>
    <t>Grand Total for 2022 liftings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</si>
</sst>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5" formatCode="_(* #,##0_);_(* \(#,##0\);_(* &quot;-&quot;??_);_(@_)"/>
    <numFmt numFmtId="166" formatCode="#,##0.00;[Red]#,##0.00"/>
    <numFmt numFmtId="167" formatCode="&quot;$&quot;#,##0.00_);[Red]\(&quot;$&quot;#,##0.00\)"/>
  </numFmts>
  <fonts count="5" x14ac:knownFonts="1">
    <font>
      <sz val="11"/>
      <color theme="1"/>
      <name val="Aptos Narrow"/>
      <family val="2"/>
      <scheme val="minor"/>
    </font>
    <font>
      <sz val="11"/>
      <color theme="1"/>
      <name val="Aptos Narrow"/>
      <family val="2"/>
      <scheme val="minor"/>
    </font>
    <font>
      <sz val="12"/>
      <name val="Times New Roman"/>
      <family val="1"/>
    </font>
    <font>
      <b/>
      <sz val="12"/>
      <name val="Times New Roman"/>
      <family val="1"/>
    </font>
    <font>
      <sz val="9"/>
      <color indexed="81"/>
      <name val="Tahoma"/>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150">
    <xf numFmtId="0" fontId="0" fillId="0" borderId="0" xfId="0"/>
    <xf numFmtId="43" fontId="2" fillId="0" borderId="0" xfId="2" applyFont="1" applyFill="1"/>
    <xf numFmtId="43" fontId="2" fillId="0" borderId="0" xfId="2" applyFont="1" applyFill="1" applyAlignment="1">
      <alignment wrapText="1"/>
    </xf>
    <xf numFmtId="165" fontId="2" fillId="0" borderId="0" xfId="2" applyNumberFormat="1" applyFont="1" applyFill="1" applyAlignment="1">
      <alignment wrapText="1"/>
    </xf>
    <xf numFmtId="43" fontId="2" fillId="0" borderId="0" xfId="1" applyFont="1" applyFill="1"/>
    <xf numFmtId="43" fontId="2" fillId="0" borderId="1" xfId="2" applyFont="1" applyFill="1" applyBorder="1"/>
    <xf numFmtId="165" fontId="2" fillId="0" borderId="0" xfId="2" applyNumberFormat="1" applyFont="1" applyFill="1" applyAlignment="1"/>
    <xf numFmtId="43" fontId="2" fillId="0" borderId="1" xfId="2" applyFont="1" applyFill="1" applyBorder="1" applyAlignment="1">
      <alignment horizontal="center" vertical="center"/>
    </xf>
    <xf numFmtId="43" fontId="2" fillId="0" borderId="1" xfId="2" applyFont="1" applyFill="1" applyBorder="1" applyAlignment="1">
      <alignment horizontal="center" vertical="center" wrapText="1"/>
    </xf>
    <xf numFmtId="165" fontId="2" fillId="0" borderId="1" xfId="2" applyNumberFormat="1" applyFont="1" applyFill="1" applyBorder="1" applyAlignment="1">
      <alignment horizontal="center" vertical="center" wrapText="1"/>
    </xf>
    <xf numFmtId="43" fontId="2" fillId="0" borderId="3" xfId="2" applyFont="1" applyFill="1" applyBorder="1"/>
    <xf numFmtId="43" fontId="2" fillId="0" borderId="3" xfId="2" applyFont="1" applyFill="1" applyBorder="1" applyAlignment="1">
      <alignment wrapText="1"/>
    </xf>
    <xf numFmtId="165" fontId="2" fillId="0" borderId="3" xfId="2" applyNumberFormat="1" applyFont="1" applyFill="1" applyBorder="1" applyAlignment="1">
      <alignment horizontal="center" wrapText="1"/>
    </xf>
    <xf numFmtId="43" fontId="2" fillId="0" borderId="5" xfId="2" applyFont="1" applyFill="1" applyBorder="1"/>
    <xf numFmtId="43" fontId="2" fillId="0" borderId="5" xfId="2" applyFont="1" applyFill="1" applyBorder="1" applyAlignment="1">
      <alignment wrapText="1"/>
    </xf>
    <xf numFmtId="165" fontId="2" fillId="0" borderId="5" xfId="2" applyNumberFormat="1" applyFont="1" applyFill="1" applyBorder="1" applyAlignment="1">
      <alignment wrapText="1"/>
    </xf>
    <xf numFmtId="43" fontId="2" fillId="0" borderId="1" xfId="2" applyFont="1" applyFill="1" applyBorder="1" applyAlignment="1">
      <alignment wrapText="1"/>
    </xf>
    <xf numFmtId="165" fontId="2" fillId="0" borderId="1" xfId="2" applyNumberFormat="1" applyFont="1" applyFill="1" applyBorder="1" applyAlignment="1">
      <alignment wrapText="1"/>
    </xf>
    <xf numFmtId="43" fontId="2" fillId="0" borderId="9" xfId="2" applyFont="1" applyFill="1" applyBorder="1"/>
    <xf numFmtId="43" fontId="2" fillId="0" borderId="9" xfId="2" applyFont="1" applyFill="1" applyBorder="1" applyAlignment="1">
      <alignment wrapText="1"/>
    </xf>
    <xf numFmtId="165" fontId="2" fillId="0" borderId="9" xfId="2" applyNumberFormat="1" applyFont="1" applyFill="1" applyBorder="1" applyAlignment="1">
      <alignment wrapText="1"/>
    </xf>
    <xf numFmtId="43" fontId="2" fillId="0" borderId="6" xfId="2" applyFont="1" applyFill="1" applyBorder="1"/>
    <xf numFmtId="43" fontId="2" fillId="0" borderId="6" xfId="2" applyFont="1" applyFill="1" applyBorder="1" applyAlignment="1">
      <alignment wrapText="1"/>
    </xf>
    <xf numFmtId="165" fontId="2" fillId="0" borderId="6" xfId="2" applyNumberFormat="1" applyFont="1" applyFill="1" applyBorder="1" applyAlignment="1">
      <alignment wrapText="1"/>
    </xf>
    <xf numFmtId="165" fontId="2" fillId="0" borderId="3" xfId="2" applyNumberFormat="1" applyFont="1" applyFill="1" applyBorder="1" applyAlignment="1">
      <alignment wrapText="1"/>
    </xf>
    <xf numFmtId="0" fontId="2" fillId="0" borderId="0" xfId="0" applyFont="1" applyFill="1"/>
    <xf numFmtId="0" fontId="2" fillId="0" borderId="0" xfId="0" applyFont="1" applyFill="1" applyAlignment="1">
      <alignment horizontal="left" wrapText="1"/>
    </xf>
    <xf numFmtId="0" fontId="2" fillId="0" borderId="0" xfId="0" applyFont="1" applyFill="1" applyAlignment="1">
      <alignment wrapText="1"/>
    </xf>
    <xf numFmtId="0" fontId="2" fillId="0" borderId="0" xfId="0" applyFont="1" applyFill="1" applyAlignment="1">
      <alignment horizontal="left"/>
    </xf>
    <xf numFmtId="0" fontId="2" fillId="0" borderId="1" xfId="0" applyFont="1" applyFill="1" applyBorder="1" applyAlignment="1">
      <alignment horizontal="center" vertical="center"/>
    </xf>
    <xf numFmtId="43" fontId="2" fillId="0" borderId="1" xfId="1" applyFont="1" applyFill="1" applyBorder="1" applyAlignment="1">
      <alignment horizontal="center" vertical="center"/>
    </xf>
    <xf numFmtId="0" fontId="3" fillId="0" borderId="0" xfId="0" applyFont="1" applyFill="1"/>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14" fontId="2" fillId="0" borderId="1" xfId="2"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0" fontId="2" fillId="0" borderId="3" xfId="0" applyFont="1" applyFill="1" applyBorder="1" applyAlignment="1">
      <alignment horizontal="left" wrapText="1"/>
    </xf>
    <xf numFmtId="0" fontId="2" fillId="0" borderId="3" xfId="0" applyFont="1" applyFill="1" applyBorder="1" applyAlignment="1">
      <alignment horizontal="left"/>
    </xf>
    <xf numFmtId="0" fontId="2" fillId="0" borderId="3" xfId="0" applyFont="1" applyFill="1" applyBorder="1"/>
    <xf numFmtId="0" fontId="2" fillId="0" borderId="3" xfId="0" applyFont="1" applyFill="1" applyBorder="1" applyAlignment="1">
      <alignment horizontal="center"/>
    </xf>
    <xf numFmtId="0" fontId="2" fillId="0" borderId="3" xfId="0" applyFont="1" applyFill="1" applyBorder="1" applyAlignment="1">
      <alignment wrapText="1"/>
    </xf>
    <xf numFmtId="43" fontId="2" fillId="0" borderId="3" xfId="2" applyFont="1" applyFill="1" applyBorder="1" applyAlignment="1">
      <alignment horizontal="center" vertical="center" wrapText="1"/>
    </xf>
    <xf numFmtId="0" fontId="2" fillId="0" borderId="1" xfId="0" applyFont="1" applyFill="1" applyBorder="1"/>
    <xf numFmtId="0" fontId="2" fillId="0" borderId="1" xfId="0" applyFont="1" applyFill="1" applyBorder="1" applyAlignment="1">
      <alignment horizontal="center"/>
    </xf>
    <xf numFmtId="166" fontId="2" fillId="0" borderId="0" xfId="0" applyNumberFormat="1" applyFont="1" applyFill="1"/>
    <xf numFmtId="0" fontId="2" fillId="0" borderId="5" xfId="0" applyFont="1" applyFill="1" applyBorder="1" applyAlignment="1">
      <alignment horizontal="left" wrapText="1"/>
    </xf>
    <xf numFmtId="14" fontId="2" fillId="0" borderId="5" xfId="0" applyNumberFormat="1" applyFont="1" applyFill="1" applyBorder="1"/>
    <xf numFmtId="14" fontId="2" fillId="0" borderId="5" xfId="0" applyNumberFormat="1" applyFont="1" applyFill="1" applyBorder="1" applyAlignment="1">
      <alignment horizontal="left"/>
    </xf>
    <xf numFmtId="0" fontId="2" fillId="0" borderId="5" xfId="0" applyFont="1" applyFill="1" applyBorder="1"/>
    <xf numFmtId="167" fontId="2" fillId="0" borderId="5" xfId="0" applyNumberFormat="1" applyFont="1" applyFill="1" applyBorder="1"/>
    <xf numFmtId="14" fontId="2" fillId="0" borderId="1" xfId="0" applyNumberFormat="1" applyFont="1" applyFill="1" applyBorder="1"/>
    <xf numFmtId="166" fontId="2" fillId="0" borderId="1" xfId="0" applyNumberFormat="1" applyFont="1" applyFill="1" applyBorder="1"/>
    <xf numFmtId="43" fontId="2" fillId="0" borderId="1" xfId="1" applyFont="1" applyFill="1" applyBorder="1"/>
    <xf numFmtId="165" fontId="2" fillId="0" borderId="1" xfId="2" applyNumberFormat="1" applyFont="1" applyFill="1" applyBorder="1"/>
    <xf numFmtId="0" fontId="2" fillId="0" borderId="6" xfId="0" applyFont="1" applyFill="1" applyBorder="1"/>
    <xf numFmtId="43" fontId="2" fillId="0" borderId="6" xfId="1" applyFont="1" applyFill="1" applyBorder="1"/>
    <xf numFmtId="0" fontId="2" fillId="0" borderId="1" xfId="0" applyFont="1" applyFill="1" applyBorder="1" applyAlignment="1">
      <alignment horizontal="left" wrapText="1"/>
    </xf>
    <xf numFmtId="14" fontId="2" fillId="0" borderId="1" xfId="0" applyNumberFormat="1" applyFont="1" applyFill="1" applyBorder="1" applyAlignment="1">
      <alignment horizontal="left"/>
    </xf>
    <xf numFmtId="167" fontId="2" fillId="0" borderId="1" xfId="0" applyNumberFormat="1" applyFont="1" applyFill="1" applyBorder="1"/>
    <xf numFmtId="14" fontId="2" fillId="0" borderId="1" xfId="2" applyNumberFormat="1" applyFont="1" applyFill="1" applyBorder="1"/>
    <xf numFmtId="3" fontId="2" fillId="0" borderId="1" xfId="0" applyNumberFormat="1" applyFont="1" applyFill="1" applyBorder="1"/>
    <xf numFmtId="4" fontId="2" fillId="0" borderId="1" xfId="0" applyNumberFormat="1" applyFont="1" applyFill="1" applyBorder="1"/>
    <xf numFmtId="0" fontId="2" fillId="0" borderId="1" xfId="0" applyFont="1" applyFill="1" applyBorder="1" applyAlignment="1">
      <alignment wrapText="1"/>
    </xf>
    <xf numFmtId="0" fontId="2" fillId="0" borderId="9" xfId="0" applyFont="1" applyFill="1" applyBorder="1" applyAlignment="1">
      <alignment horizontal="left" wrapText="1"/>
    </xf>
    <xf numFmtId="14" fontId="2" fillId="0" borderId="9" xfId="0" applyNumberFormat="1" applyFont="1" applyFill="1" applyBorder="1"/>
    <xf numFmtId="14" fontId="2" fillId="0" borderId="9" xfId="0" applyNumberFormat="1" applyFont="1" applyFill="1" applyBorder="1" applyAlignment="1">
      <alignment horizontal="left"/>
    </xf>
    <xf numFmtId="0" fontId="2" fillId="0" borderId="9" xfId="0" applyFont="1" applyFill="1" applyBorder="1"/>
    <xf numFmtId="167" fontId="2" fillId="0" borderId="9" xfId="0" applyNumberFormat="1" applyFont="1" applyFill="1" applyBorder="1"/>
    <xf numFmtId="43" fontId="2" fillId="0" borderId="9" xfId="1" applyFont="1" applyFill="1" applyBorder="1"/>
    <xf numFmtId="0" fontId="2" fillId="0" borderId="6" xfId="0" applyFont="1" applyFill="1" applyBorder="1" applyAlignment="1">
      <alignment horizontal="left" wrapText="1"/>
    </xf>
    <xf numFmtId="14" fontId="2" fillId="0" borderId="6" xfId="0" applyNumberFormat="1" applyFont="1" applyFill="1" applyBorder="1"/>
    <xf numFmtId="14" fontId="2" fillId="0" borderId="6" xfId="0" applyNumberFormat="1" applyFont="1" applyFill="1" applyBorder="1" applyAlignment="1">
      <alignment horizontal="left"/>
    </xf>
    <xf numFmtId="167" fontId="2" fillId="0" borderId="6" xfId="0" applyNumberFormat="1" applyFont="1" applyFill="1" applyBorder="1"/>
    <xf numFmtId="167" fontId="2" fillId="0" borderId="3" xfId="0" applyNumberFormat="1" applyFont="1" applyFill="1" applyBorder="1"/>
    <xf numFmtId="0" fontId="2" fillId="0" borderId="6" xfId="0" applyFont="1" applyFill="1" applyBorder="1" applyAlignment="1">
      <alignment wrapText="1"/>
    </xf>
    <xf numFmtId="0" fontId="2" fillId="0" borderId="9" xfId="0" applyFont="1" applyFill="1" applyBorder="1" applyAlignment="1">
      <alignment wrapText="1"/>
    </xf>
    <xf numFmtId="165" fontId="2" fillId="0" borderId="0" xfId="0" applyNumberFormat="1" applyFont="1" applyFill="1"/>
    <xf numFmtId="0" fontId="3" fillId="0" borderId="1" xfId="0" applyFont="1" applyFill="1" applyBorder="1"/>
    <xf numFmtId="43" fontId="2" fillId="0" borderId="1" xfId="2" applyFont="1" applyFill="1" applyBorder="1" applyAlignment="1">
      <alignment horizontal="left" vertical="center"/>
    </xf>
    <xf numFmtId="43" fontId="2" fillId="0" borderId="1" xfId="2" applyFont="1" applyFill="1" applyBorder="1" applyAlignment="1">
      <alignment horizontal="left" vertical="center" wrapText="1"/>
    </xf>
    <xf numFmtId="43" fontId="2" fillId="0" borderId="3" xfId="2" applyFont="1" applyFill="1" applyBorder="1" applyAlignment="1">
      <alignment horizontal="left" vertical="center" wrapText="1"/>
    </xf>
    <xf numFmtId="0" fontId="2" fillId="0" borderId="4" xfId="0" applyFont="1" applyFill="1" applyBorder="1"/>
    <xf numFmtId="167" fontId="2" fillId="0" borderId="5" xfId="0" applyNumberFormat="1" applyFont="1" applyFill="1" applyBorder="1" applyAlignment="1">
      <alignment horizontal="left"/>
    </xf>
    <xf numFmtId="43" fontId="2" fillId="0" borderId="5" xfId="1" applyFont="1" applyFill="1" applyBorder="1"/>
    <xf numFmtId="0" fontId="2" fillId="0" borderId="7" xfId="0" applyFont="1" applyFill="1" applyBorder="1"/>
    <xf numFmtId="167" fontId="2" fillId="0" borderId="1" xfId="0" applyNumberFormat="1" applyFont="1" applyFill="1" applyBorder="1" applyAlignment="1">
      <alignment horizontal="left"/>
    </xf>
    <xf numFmtId="43" fontId="2" fillId="0" borderId="1" xfId="2" applyFont="1" applyFill="1" applyBorder="1" applyAlignment="1">
      <alignment horizontal="left"/>
    </xf>
    <xf numFmtId="0" fontId="2" fillId="0" borderId="8" xfId="0" applyFont="1" applyFill="1" applyBorder="1"/>
    <xf numFmtId="167" fontId="2" fillId="0" borderId="9" xfId="0" applyNumberFormat="1" applyFont="1" applyFill="1" applyBorder="1" applyAlignment="1">
      <alignment horizontal="left"/>
    </xf>
    <xf numFmtId="167" fontId="2" fillId="0" borderId="6" xfId="0" applyNumberFormat="1" applyFont="1" applyFill="1" applyBorder="1" applyAlignment="1">
      <alignment horizontal="left"/>
    </xf>
    <xf numFmtId="167" fontId="2" fillId="0" borderId="3" xfId="0" applyNumberFormat="1" applyFont="1" applyFill="1" applyBorder="1" applyAlignment="1">
      <alignment horizontal="left"/>
    </xf>
    <xf numFmtId="43" fontId="2" fillId="0" borderId="3" xfId="1" applyFont="1" applyFill="1" applyBorder="1"/>
    <xf numFmtId="0" fontId="2" fillId="0" borderId="6" xfId="0" applyFont="1" applyFill="1" applyBorder="1" applyAlignment="1">
      <alignment horizontal="left"/>
    </xf>
    <xf numFmtId="0" fontId="2" fillId="0" borderId="1" xfId="0" applyFont="1" applyFill="1" applyBorder="1" applyAlignment="1">
      <alignment horizontal="left"/>
    </xf>
    <xf numFmtId="4" fontId="2" fillId="0" borderId="1" xfId="0" applyNumberFormat="1" applyFont="1" applyFill="1" applyBorder="1" applyAlignment="1">
      <alignment horizontal="left"/>
    </xf>
    <xf numFmtId="3" fontId="2" fillId="0" borderId="1" xfId="0" applyNumberFormat="1" applyFont="1" applyFill="1" applyBorder="1" applyAlignment="1">
      <alignment horizontal="left"/>
    </xf>
    <xf numFmtId="43" fontId="2" fillId="0" borderId="0" xfId="2" applyFont="1" applyFill="1" applyBorder="1" applyAlignment="1">
      <alignment horizontal="center" vertical="center" wrapText="1"/>
    </xf>
    <xf numFmtId="43" fontId="2" fillId="0" borderId="2" xfId="2" applyFont="1" applyFill="1" applyBorder="1" applyAlignment="1">
      <alignment horizontal="center" vertical="center" wrapText="1"/>
    </xf>
    <xf numFmtId="43" fontId="3" fillId="0" borderId="10" xfId="2" applyFont="1" applyFill="1" applyBorder="1" applyAlignment="1">
      <alignment horizontal="center" vertical="center" wrapText="1"/>
    </xf>
    <xf numFmtId="43" fontId="2" fillId="0" borderId="11" xfId="2" applyFont="1" applyFill="1" applyBorder="1"/>
    <xf numFmtId="43" fontId="2" fillId="0" borderId="2" xfId="2" applyFont="1" applyFill="1" applyBorder="1"/>
    <xf numFmtId="43" fontId="3" fillId="0" borderId="2" xfId="2" applyFont="1" applyFill="1" applyBorder="1"/>
    <xf numFmtId="43" fontId="2" fillId="0" borderId="12" xfId="2" applyFont="1" applyFill="1" applyBorder="1"/>
    <xf numFmtId="43" fontId="2" fillId="0" borderId="13" xfId="2" applyFont="1" applyFill="1" applyBorder="1"/>
    <xf numFmtId="43" fontId="2" fillId="0" borderId="10" xfId="2" applyFont="1" applyFill="1" applyBorder="1"/>
    <xf numFmtId="43" fontId="3" fillId="0" borderId="12" xfId="2" applyFont="1" applyFill="1" applyBorder="1"/>
    <xf numFmtId="43" fontId="3" fillId="0" borderId="0" xfId="2" applyFont="1" applyFill="1" applyAlignment="1"/>
    <xf numFmtId="3" fontId="2" fillId="0" borderId="1" xfId="0" applyNumberFormat="1" applyFont="1" applyFill="1" applyBorder="1" applyAlignment="1">
      <alignment horizontal="center" vertical="center" wrapText="1"/>
    </xf>
    <xf numFmtId="43" fontId="3" fillId="0" borderId="1" xfId="2" applyFont="1" applyFill="1" applyBorder="1" applyAlignment="1">
      <alignment horizontal="center" vertical="center" wrapText="1"/>
    </xf>
    <xf numFmtId="0" fontId="3" fillId="0" borderId="3" xfId="0" applyFont="1" applyFill="1" applyBorder="1"/>
    <xf numFmtId="0" fontId="3" fillId="0" borderId="3" xfId="0" applyFont="1" applyFill="1" applyBorder="1" applyAlignment="1">
      <alignment horizontal="left"/>
    </xf>
    <xf numFmtId="0" fontId="3" fillId="0" borderId="3" xfId="0" applyFont="1" applyFill="1" applyBorder="1" applyAlignment="1">
      <alignment horizontal="center"/>
    </xf>
    <xf numFmtId="3" fontId="3" fillId="0" borderId="3" xfId="0" applyNumberFormat="1" applyFont="1" applyFill="1" applyBorder="1" applyAlignment="1">
      <alignment horizontal="center" vertical="center" wrapText="1"/>
    </xf>
    <xf numFmtId="0" fontId="2" fillId="0" borderId="5" xfId="0" applyFont="1" applyFill="1" applyBorder="1" applyAlignment="1">
      <alignment horizontal="left"/>
    </xf>
    <xf numFmtId="3" fontId="2" fillId="0" borderId="5" xfId="0" applyNumberFormat="1" applyFont="1" applyFill="1" applyBorder="1"/>
    <xf numFmtId="14" fontId="3" fillId="0" borderId="1" xfId="0" applyNumberFormat="1" applyFont="1" applyFill="1" applyBorder="1"/>
    <xf numFmtId="14" fontId="3" fillId="0" borderId="1" xfId="0" applyNumberFormat="1" applyFont="1" applyFill="1" applyBorder="1" applyAlignment="1">
      <alignment horizontal="left"/>
    </xf>
    <xf numFmtId="0" fontId="3" fillId="0" borderId="1" xfId="0" applyFont="1" applyFill="1" applyBorder="1" applyAlignment="1">
      <alignment horizontal="left"/>
    </xf>
    <xf numFmtId="3" fontId="3" fillId="0" borderId="1" xfId="0" applyNumberFormat="1" applyFont="1" applyFill="1" applyBorder="1"/>
    <xf numFmtId="43" fontId="3" fillId="0" borderId="1" xfId="2" applyFont="1" applyFill="1" applyBorder="1"/>
    <xf numFmtId="14" fontId="3" fillId="0" borderId="1" xfId="2" applyNumberFormat="1" applyFont="1" applyFill="1" applyBorder="1"/>
    <xf numFmtId="0" fontId="2" fillId="0" borderId="9" xfId="0" applyFont="1" applyFill="1" applyBorder="1" applyAlignment="1">
      <alignment horizontal="left"/>
    </xf>
    <xf numFmtId="3" fontId="2" fillId="0" borderId="9" xfId="0" applyNumberFormat="1" applyFont="1" applyFill="1" applyBorder="1"/>
    <xf numFmtId="3" fontId="2" fillId="0" borderId="6" xfId="0" applyNumberFormat="1" applyFont="1" applyFill="1" applyBorder="1"/>
    <xf numFmtId="14" fontId="2" fillId="0" borderId="3" xfId="0" applyNumberFormat="1" applyFont="1" applyFill="1" applyBorder="1"/>
    <xf numFmtId="14" fontId="2" fillId="0" borderId="3" xfId="0" applyNumberFormat="1" applyFont="1" applyFill="1" applyBorder="1" applyAlignment="1">
      <alignment horizontal="left"/>
    </xf>
    <xf numFmtId="3" fontId="2" fillId="0" borderId="3" xfId="0" applyNumberFormat="1" applyFont="1" applyFill="1" applyBorder="1"/>
    <xf numFmtId="4" fontId="2" fillId="0" borderId="9" xfId="0" applyNumberFormat="1" applyFont="1" applyFill="1" applyBorder="1"/>
    <xf numFmtId="0" fontId="3" fillId="0" borderId="9" xfId="0" applyFont="1" applyFill="1" applyBorder="1"/>
    <xf numFmtId="14" fontId="3" fillId="0" borderId="9" xfId="0" applyNumberFormat="1" applyFont="1" applyFill="1" applyBorder="1"/>
    <xf numFmtId="14" fontId="3" fillId="0" borderId="9" xfId="0" applyNumberFormat="1" applyFont="1" applyFill="1" applyBorder="1" applyAlignment="1">
      <alignment horizontal="left"/>
    </xf>
    <xf numFmtId="0" fontId="3" fillId="0" borderId="9" xfId="0" applyFont="1" applyFill="1" applyBorder="1" applyAlignment="1">
      <alignment horizontal="left"/>
    </xf>
    <xf numFmtId="3" fontId="3" fillId="0" borderId="9" xfId="0" applyNumberFormat="1" applyFont="1" applyFill="1" applyBorder="1"/>
    <xf numFmtId="43" fontId="3" fillId="0" borderId="9" xfId="2" applyFont="1" applyFill="1" applyBorder="1"/>
    <xf numFmtId="43" fontId="2" fillId="0" borderId="0" xfId="1" applyFont="1" applyFill="1" applyAlignment="1">
      <alignment horizontal="center"/>
    </xf>
    <xf numFmtId="43" fontId="2" fillId="0" borderId="0" xfId="2" applyFont="1" applyFill="1" applyAlignment="1">
      <alignment horizontal="left"/>
    </xf>
    <xf numFmtId="1" fontId="2" fillId="0" borderId="4" xfId="0" applyNumberFormat="1" applyFont="1" applyFill="1" applyBorder="1"/>
    <xf numFmtId="43" fontId="2" fillId="0" borderId="5" xfId="2" applyFont="1" applyFill="1" applyBorder="1" applyAlignment="1">
      <alignment horizontal="left"/>
    </xf>
    <xf numFmtId="1" fontId="2" fillId="0" borderId="7" xfId="0" applyNumberFormat="1" applyFont="1" applyFill="1" applyBorder="1"/>
    <xf numFmtId="1" fontId="3" fillId="0" borderId="7" xfId="0" applyNumberFormat="1" applyFont="1" applyFill="1" applyBorder="1"/>
    <xf numFmtId="1" fontId="2" fillId="0" borderId="8" xfId="0" applyNumberFormat="1" applyFont="1" applyFill="1" applyBorder="1"/>
    <xf numFmtId="43" fontId="2" fillId="0" borderId="9" xfId="2" applyFont="1" applyFill="1" applyBorder="1" applyAlignment="1">
      <alignment horizontal="left"/>
    </xf>
    <xf numFmtId="1" fontId="2" fillId="0" borderId="6" xfId="0" applyNumberFormat="1" applyFont="1" applyFill="1" applyBorder="1"/>
    <xf numFmtId="43" fontId="2" fillId="0" borderId="6" xfId="2" applyFont="1" applyFill="1" applyBorder="1" applyAlignment="1">
      <alignment horizontal="left"/>
    </xf>
    <xf numFmtId="1" fontId="2" fillId="0" borderId="1" xfId="0" applyNumberFormat="1" applyFont="1" applyFill="1" applyBorder="1"/>
    <xf numFmtId="1" fontId="3" fillId="0" borderId="1" xfId="0" applyNumberFormat="1" applyFont="1" applyFill="1" applyBorder="1"/>
    <xf numFmtId="1" fontId="2" fillId="0" borderId="3" xfId="0" applyNumberFormat="1" applyFont="1" applyFill="1" applyBorder="1"/>
    <xf numFmtId="43" fontId="2" fillId="0" borderId="3" xfId="2" applyFont="1" applyFill="1" applyBorder="1" applyAlignment="1">
      <alignment horizontal="left"/>
    </xf>
    <xf numFmtId="1" fontId="3" fillId="0" borderId="8" xfId="0" applyNumberFormat="1" applyFont="1" applyFill="1" applyBorder="1"/>
    <xf numFmtId="43" fontId="2" fillId="0" borderId="1" xfId="2" applyFont="1" applyFill="1" applyBorder="1" applyAlignment="1">
      <alignment horizontal="center"/>
    </xf>
  </cellXfs>
  <cellStyles count="3">
    <cellStyle name="Comma" xfId="1" builtinId="3"/>
    <cellStyle name="Comma 2" xfId="2" xr:uid="{92FF67C5-EECA-4AC4-AD71-1BE1CD39AFD0}"/>
    <cellStyle name="Normal" xfId="0" builtinId="0"/>
  </cellStyles>
  <dxfs count="4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Deji Richard Adeshile" id="{0F0615C1-74FD-413B-99EA-F487CAD24D99}" userId="bbe268c104ac439a"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N8" dT="2024-09-16T10:28:54.57" personId="{0F0615C1-74FD-413B-99EA-F487CAD24D99}" id="{336A8568-E4B1-423A-B2AA-1FEB8BDD791D}">
    <text>Options: 
1. JV Equity Oil
2. PSC Profit Oil
3. Tax Oil 
4. Royalty Oil 
5. Concession Rent Oil
6. MF Equity Oil
7. SC Equity Oil
8. Others etc</text>
  </threadedComment>
  <threadedComment ref="O8" dT="2024-09-16T10:28:54.57" personId="{0F0615C1-74FD-413B-99EA-F487CAD24D99}" id="{3850E812-4782-4622-8513-3B3531AE48A9}">
    <text xml:space="preserve">Options: 
1. Federation
2. NNPC Ltd
3. NUPRC
4. FIRS
</text>
  </threadedComment>
  <threadedComment ref="P8" dT="2024-09-16T10:28:54.57" personId="{0F0615C1-74FD-413B-99EA-F487CAD24D99}" id="{C5A11BBE-EA9F-4CF4-B1ED-7072B0F8E042}">
    <text xml:space="preserve">Options: 
1. Export 
2. Domestic
3. Third Party Settlement (Please state the project name, e.g. Project eagle, BISON, Brogue, MCA, AF etc)
4. Others etc </text>
  </threadedComment>
  <threadedComment ref="Q8" dT="2024-09-16T10:28:54.57" personId="{0F0615C1-74FD-413B-99EA-F487CAD24D99}" id="{814B6C50-D802-42D1-9B29-7CB63F455B3C}">
    <text xml:space="preserve">Options: 
1. Fed JP Morgan-Crude Oil Sales
2. Fed JP Morgan- NUPRC
3. Fed JP Morgan-FIRS
4. JV Partners Account (please specify name of Partner and bank)
5. Third Party Project Account (Please state the project name, e.g. Project eagle, BISON, Brogue, MCA, AF etc)
6. Others etc </text>
  </threadedComment>
</ThreadedComments>
</file>

<file path=xl/threadedComments/threadedComment2.xml><?xml version="1.0" encoding="utf-8"?>
<ThreadedComments xmlns="http://schemas.microsoft.com/office/spreadsheetml/2018/threadedcomments" xmlns:x="http://schemas.openxmlformats.org/spreadsheetml/2006/main">
  <threadedComment ref="N7" dT="2024-09-16T10:28:54.57" personId="{0F0615C1-74FD-413B-99EA-F487CAD24D99}" id="{DB480276-FE26-40E7-9F30-380867A86C43}">
    <text>Options: 
1. JV Equity Oil
2. PSC Profit Oil
3. Tax Oil 
4. Royalty Oil 
5. Concession Rent Oil
6. MF Equity Oil
7. SC Equity Oil
8. Others etc</text>
  </threadedComment>
  <threadedComment ref="O7" dT="2024-09-16T10:28:54.57" personId="{0F0615C1-74FD-413B-99EA-F487CAD24D99}" id="{63232735-7B7D-4CE0-8FD7-38959ED58635}">
    <text xml:space="preserve">Options: 
1. Federation
2. NNPC Ltd
3. NUPRC
4. FIRS
</text>
  </threadedComment>
  <threadedComment ref="P7" dT="2024-09-16T10:28:54.57" personId="{0F0615C1-74FD-413B-99EA-F487CAD24D99}" id="{5242275B-E905-4904-8D7C-05C01C2BA9E6}">
    <text xml:space="preserve">Options: 
1. Export 
2. Domestic
3. Third Party Settlement (Please state the project name, e.g. Project eagle, BISON, Brogue, MCA, AF etc)
4. Others etc </text>
  </threadedComment>
  <threadedComment ref="Q7" dT="2024-09-16T10:28:54.57" personId="{0F0615C1-74FD-413B-99EA-F487CAD24D99}" id="{71BABD30-69A8-4469-8EB5-F712A435BC9A}">
    <text xml:space="preserve">Options: 
1. Fed JP Morgan-Crude Oil Sales
2. Fed JP Morgan- NUPRC
3. Fed JP Morgan-FIRS
4. JV Partners Account (please specify name of Partner and bank)
5. Third Party Project Account (Please state the project name, e.g. Project eagle, BISON, Brogue, MCA, AF etc)
6. Others etc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9C55F-B87D-4230-91E4-353FBC42B053}">
  <dimension ref="A1:V427"/>
  <sheetViews>
    <sheetView tabSelected="1" zoomScale="40" zoomScaleNormal="40" workbookViewId="0">
      <pane xSplit="3" ySplit="10" topLeftCell="D404" activePane="bottomRight" state="frozen"/>
      <selection pane="topRight" activeCell="D1" sqref="D1"/>
      <selection pane="bottomLeft" activeCell="A11" sqref="A11"/>
      <selection pane="bottomRight" activeCell="A429" sqref="A429"/>
    </sheetView>
  </sheetViews>
  <sheetFormatPr defaultColWidth="8.54296875" defaultRowHeight="15.5" x14ac:dyDescent="0.35"/>
  <cols>
    <col min="1" max="1" width="15.36328125" style="25" customWidth="1"/>
    <col min="2" max="2" width="17.81640625" style="25" customWidth="1"/>
    <col min="3" max="3" width="59.90625" style="26" bestFit="1" customWidth="1"/>
    <col min="4" max="4" width="24.453125" style="25" bestFit="1" customWidth="1"/>
    <col min="5" max="5" width="29.1796875" style="25" bestFit="1" customWidth="1"/>
    <col min="6" max="6" width="34.453125" style="25" bestFit="1" customWidth="1"/>
    <col min="7" max="7" width="29.1796875" style="25" bestFit="1" customWidth="1"/>
    <col min="8" max="8" width="36" style="25" bestFit="1" customWidth="1"/>
    <col min="9" max="9" width="29.1796875" style="25" bestFit="1" customWidth="1"/>
    <col min="10" max="10" width="38.54296875" style="27" customWidth="1"/>
    <col min="11" max="11" width="20.36328125" style="1" bestFit="1" customWidth="1"/>
    <col min="12" max="12" width="13.54296875" style="2" bestFit="1" customWidth="1"/>
    <col min="13" max="13" width="22.81640625" style="3" bestFit="1" customWidth="1"/>
    <col min="14" max="14" width="17.1796875" style="28" bestFit="1" customWidth="1"/>
    <col min="15" max="15" width="15.36328125" style="25" bestFit="1" customWidth="1"/>
    <col min="16" max="16" width="19.6328125" style="25" bestFit="1" customWidth="1"/>
    <col min="17" max="17" width="80.54296875" style="25" bestFit="1" customWidth="1"/>
    <col min="18" max="18" width="22.6328125" style="25" bestFit="1" customWidth="1"/>
    <col min="19" max="19" width="19.6328125" style="25" bestFit="1" customWidth="1"/>
    <col min="20" max="20" width="27.36328125" style="4" bestFit="1" customWidth="1"/>
    <col min="21" max="21" width="19.453125" style="25" bestFit="1" customWidth="1"/>
    <col min="22" max="22" width="18.26953125" style="25" bestFit="1" customWidth="1"/>
    <col min="23" max="16384" width="8.54296875" style="25"/>
  </cols>
  <sheetData>
    <row r="1" spans="1:22" x14ac:dyDescent="0.35">
      <c r="V1" s="4"/>
    </row>
    <row r="2" spans="1:22" x14ac:dyDescent="0.35">
      <c r="B2" s="25" t="s">
        <v>0</v>
      </c>
    </row>
    <row r="3" spans="1:22" x14ac:dyDescent="0.35">
      <c r="B3" s="25" t="s">
        <v>1</v>
      </c>
    </row>
    <row r="4" spans="1:22" x14ac:dyDescent="0.35">
      <c r="B4" s="25" t="s">
        <v>2</v>
      </c>
    </row>
    <row r="5" spans="1:22" x14ac:dyDescent="0.35">
      <c r="B5" s="25" t="s">
        <v>3</v>
      </c>
    </row>
    <row r="7" spans="1:22" x14ac:dyDescent="0.35">
      <c r="N7" s="78" t="s">
        <v>4</v>
      </c>
      <c r="O7" s="7"/>
      <c r="P7" s="7"/>
      <c r="Q7" s="7"/>
      <c r="R7" s="7"/>
      <c r="S7" s="7"/>
      <c r="T7" s="30"/>
      <c r="U7" s="7"/>
      <c r="V7" s="7"/>
    </row>
    <row r="8" spans="1:22" x14ac:dyDescent="0.35">
      <c r="C8" s="28"/>
      <c r="J8" s="25"/>
      <c r="K8" s="25"/>
      <c r="L8" s="25"/>
      <c r="M8" s="6"/>
      <c r="N8" s="79" t="s">
        <v>5</v>
      </c>
      <c r="O8" s="8" t="s">
        <v>6</v>
      </c>
      <c r="P8" s="8" t="s">
        <v>7</v>
      </c>
      <c r="Q8" s="8" t="s">
        <v>8</v>
      </c>
      <c r="R8" s="29" t="s">
        <v>9</v>
      </c>
      <c r="S8" s="29" t="s">
        <v>10</v>
      </c>
      <c r="T8" s="30" t="s">
        <v>11</v>
      </c>
      <c r="U8" s="29" t="s">
        <v>12</v>
      </c>
      <c r="V8" s="29" t="s">
        <v>13</v>
      </c>
    </row>
    <row r="9" spans="1:22" ht="31" x14ac:dyDescent="0.35">
      <c r="B9" s="42" t="s">
        <v>18</v>
      </c>
      <c r="C9" s="32" t="s">
        <v>19</v>
      </c>
      <c r="D9" s="29" t="s">
        <v>20</v>
      </c>
      <c r="E9" s="29" t="s">
        <v>21</v>
      </c>
      <c r="F9" s="29" t="s">
        <v>22</v>
      </c>
      <c r="G9" s="29" t="s">
        <v>23</v>
      </c>
      <c r="H9" s="29" t="s">
        <v>24</v>
      </c>
      <c r="I9" s="29" t="s">
        <v>25</v>
      </c>
      <c r="J9" s="33" t="s">
        <v>26</v>
      </c>
      <c r="K9" s="7" t="s">
        <v>27</v>
      </c>
      <c r="L9" s="8" t="s">
        <v>28</v>
      </c>
      <c r="M9" s="9" t="s">
        <v>29</v>
      </c>
      <c r="N9" s="79" t="s">
        <v>30</v>
      </c>
      <c r="O9" s="79" t="s">
        <v>31</v>
      </c>
      <c r="P9" s="8" t="s">
        <v>32</v>
      </c>
      <c r="Q9" s="8" t="s">
        <v>33</v>
      </c>
      <c r="R9" s="34" t="s">
        <v>34</v>
      </c>
      <c r="S9" s="8" t="s">
        <v>35</v>
      </c>
      <c r="T9" s="35" t="s">
        <v>36</v>
      </c>
      <c r="U9" s="9" t="s">
        <v>37</v>
      </c>
      <c r="V9" s="8" t="s">
        <v>38</v>
      </c>
    </row>
    <row r="10" spans="1:22" ht="16" thickBot="1" x14ac:dyDescent="0.4">
      <c r="B10" s="38"/>
      <c r="C10" s="36"/>
      <c r="D10" s="37"/>
      <c r="E10" s="38"/>
      <c r="F10" s="38"/>
      <c r="G10" s="39"/>
      <c r="H10" s="38"/>
      <c r="I10" s="39"/>
      <c r="J10" s="40"/>
      <c r="K10" s="10"/>
      <c r="L10" s="11"/>
      <c r="M10" s="12"/>
      <c r="N10" s="80"/>
      <c r="O10" s="80"/>
      <c r="P10" s="41"/>
      <c r="Q10" s="41"/>
      <c r="R10" s="34"/>
      <c r="S10" s="8" t="s">
        <v>39</v>
      </c>
      <c r="T10" s="35" t="s">
        <v>40</v>
      </c>
      <c r="U10" s="9" t="s">
        <v>39</v>
      </c>
      <c r="V10" s="41"/>
    </row>
    <row r="11" spans="1:22" ht="31" x14ac:dyDescent="0.35">
      <c r="A11" s="44"/>
      <c r="B11" s="81" t="s">
        <v>41</v>
      </c>
      <c r="C11" s="45" t="s">
        <v>42</v>
      </c>
      <c r="D11" s="46">
        <v>44942</v>
      </c>
      <c r="E11" s="47">
        <v>44972</v>
      </c>
      <c r="F11" s="48" t="s">
        <v>43</v>
      </c>
      <c r="G11" s="48" t="s">
        <v>44</v>
      </c>
      <c r="H11" s="48" t="s">
        <v>45</v>
      </c>
      <c r="I11" s="48" t="s">
        <v>46</v>
      </c>
      <c r="J11" s="45" t="s">
        <v>47</v>
      </c>
      <c r="K11" s="13">
        <v>150000</v>
      </c>
      <c r="L11" s="14">
        <v>78.804000000000002</v>
      </c>
      <c r="M11" s="15">
        <v>11820600</v>
      </c>
      <c r="N11" s="82" t="s">
        <v>48</v>
      </c>
      <c r="O11" s="49" t="s">
        <v>16</v>
      </c>
      <c r="P11" s="49" t="s">
        <v>49</v>
      </c>
      <c r="Q11" s="49" t="s">
        <v>50</v>
      </c>
      <c r="R11" s="50">
        <v>44972</v>
      </c>
      <c r="S11" s="51">
        <f>M11</f>
        <v>11820600</v>
      </c>
      <c r="T11" s="52">
        <f>M11*V11</f>
        <v>5121511362</v>
      </c>
      <c r="U11" s="53">
        <f t="shared" ref="U11:U51" si="0">M11-S11</f>
        <v>0</v>
      </c>
      <c r="V11" s="83">
        <v>433.27</v>
      </c>
    </row>
    <row r="12" spans="1:22" ht="31" x14ac:dyDescent="0.35">
      <c r="A12" s="44"/>
      <c r="B12" s="84" t="s">
        <v>41</v>
      </c>
      <c r="C12" s="56" t="s">
        <v>42</v>
      </c>
      <c r="D12" s="50">
        <v>44942</v>
      </c>
      <c r="E12" s="57">
        <v>44972</v>
      </c>
      <c r="F12" s="42" t="s">
        <v>43</v>
      </c>
      <c r="G12" s="42" t="s">
        <v>44</v>
      </c>
      <c r="H12" s="42" t="s">
        <v>45</v>
      </c>
      <c r="I12" s="42" t="s">
        <v>46</v>
      </c>
      <c r="J12" s="56" t="s">
        <v>51</v>
      </c>
      <c r="K12" s="5">
        <v>275000</v>
      </c>
      <c r="L12" s="16">
        <v>78.804000000000002</v>
      </c>
      <c r="M12" s="17">
        <v>21671100</v>
      </c>
      <c r="N12" s="85" t="s">
        <v>48</v>
      </c>
      <c r="O12" s="58" t="s">
        <v>16</v>
      </c>
      <c r="P12" s="58" t="s">
        <v>49</v>
      </c>
      <c r="Q12" s="58" t="s">
        <v>50</v>
      </c>
      <c r="R12" s="50">
        <v>44972</v>
      </c>
      <c r="S12" s="51">
        <f t="shared" ref="S12:S74" si="1">M12</f>
        <v>21671100</v>
      </c>
      <c r="T12" s="52">
        <f>M12*V12</f>
        <v>9389437497</v>
      </c>
      <c r="U12" s="53">
        <f t="shared" si="0"/>
        <v>0</v>
      </c>
      <c r="V12" s="52">
        <f>V11</f>
        <v>433.27</v>
      </c>
    </row>
    <row r="13" spans="1:22" ht="31" x14ac:dyDescent="0.35">
      <c r="A13" s="44"/>
      <c r="B13" s="84" t="s">
        <v>41</v>
      </c>
      <c r="C13" s="56" t="s">
        <v>42</v>
      </c>
      <c r="D13" s="50">
        <v>44942</v>
      </c>
      <c r="E13" s="57">
        <v>44972</v>
      </c>
      <c r="F13" s="42" t="s">
        <v>43</v>
      </c>
      <c r="G13" s="42" t="s">
        <v>44</v>
      </c>
      <c r="H13" s="42" t="s">
        <v>45</v>
      </c>
      <c r="I13" s="42" t="s">
        <v>46</v>
      </c>
      <c r="J13" s="56" t="s">
        <v>52</v>
      </c>
      <c r="K13" s="5">
        <v>249000</v>
      </c>
      <c r="L13" s="16">
        <v>78.804000000000002</v>
      </c>
      <c r="M13" s="17">
        <v>19622196</v>
      </c>
      <c r="N13" s="85" t="s">
        <v>48</v>
      </c>
      <c r="O13" s="58" t="s">
        <v>16</v>
      </c>
      <c r="P13" s="58" t="s">
        <v>49</v>
      </c>
      <c r="Q13" s="58" t="s">
        <v>50</v>
      </c>
      <c r="R13" s="50">
        <v>44972</v>
      </c>
      <c r="S13" s="51">
        <f t="shared" si="1"/>
        <v>19622196</v>
      </c>
      <c r="T13" s="52">
        <f>M13*V13</f>
        <v>8501708860.9200001</v>
      </c>
      <c r="U13" s="53">
        <f>M13-S13</f>
        <v>0</v>
      </c>
      <c r="V13" s="52">
        <f t="shared" ref="V13:V52" si="2">V12</f>
        <v>433.27</v>
      </c>
    </row>
    <row r="14" spans="1:22" ht="31" x14ac:dyDescent="0.35">
      <c r="A14" s="44"/>
      <c r="B14" s="84" t="s">
        <v>41</v>
      </c>
      <c r="C14" s="56" t="s">
        <v>42</v>
      </c>
      <c r="D14" s="50">
        <v>44942</v>
      </c>
      <c r="E14" s="57">
        <v>44972</v>
      </c>
      <c r="F14" s="42" t="s">
        <v>43</v>
      </c>
      <c r="G14" s="42" t="s">
        <v>44</v>
      </c>
      <c r="H14" s="42" t="s">
        <v>45</v>
      </c>
      <c r="I14" s="42" t="s">
        <v>46</v>
      </c>
      <c r="J14" s="56" t="s">
        <v>53</v>
      </c>
      <c r="K14" s="5">
        <v>275289</v>
      </c>
      <c r="L14" s="16">
        <v>78.804000000000002</v>
      </c>
      <c r="M14" s="17">
        <v>21693874.359999999</v>
      </c>
      <c r="N14" s="85" t="s">
        <v>48</v>
      </c>
      <c r="O14" s="58" t="s">
        <v>16</v>
      </c>
      <c r="P14" s="58" t="s">
        <v>49</v>
      </c>
      <c r="Q14" s="58" t="s">
        <v>50</v>
      </c>
      <c r="R14" s="50">
        <v>44972</v>
      </c>
      <c r="S14" s="51">
        <f t="shared" si="1"/>
        <v>21693874.359999999</v>
      </c>
      <c r="T14" s="52">
        <f>M14*V14</f>
        <v>9399304943.9571991</v>
      </c>
      <c r="U14" s="53">
        <f>M14-S14</f>
        <v>0</v>
      </c>
      <c r="V14" s="52">
        <f t="shared" si="2"/>
        <v>433.27</v>
      </c>
    </row>
    <row r="15" spans="1:22" x14ac:dyDescent="0.35">
      <c r="A15" s="44"/>
      <c r="B15" s="84" t="s">
        <v>41</v>
      </c>
      <c r="C15" s="56" t="s">
        <v>54</v>
      </c>
      <c r="D15" s="50">
        <v>44957</v>
      </c>
      <c r="E15" s="57">
        <v>44987</v>
      </c>
      <c r="F15" s="42" t="s">
        <v>55</v>
      </c>
      <c r="G15" s="42" t="s">
        <v>56</v>
      </c>
      <c r="H15" s="42" t="s">
        <v>57</v>
      </c>
      <c r="I15" s="42" t="s">
        <v>58</v>
      </c>
      <c r="J15" s="56" t="s">
        <v>59</v>
      </c>
      <c r="K15" s="5">
        <v>21146</v>
      </c>
      <c r="L15" s="16">
        <v>80.058999999999997</v>
      </c>
      <c r="M15" s="17">
        <v>1692927.6140000001</v>
      </c>
      <c r="N15" s="86" t="s">
        <v>60</v>
      </c>
      <c r="O15" s="5" t="s">
        <v>14</v>
      </c>
      <c r="P15" s="5" t="s">
        <v>61</v>
      </c>
      <c r="Q15" s="5" t="s">
        <v>62</v>
      </c>
      <c r="R15" s="50">
        <v>44987</v>
      </c>
      <c r="S15" s="5">
        <f t="shared" si="1"/>
        <v>1692927.6140000001</v>
      </c>
      <c r="T15" s="52">
        <f>M15*V15</f>
        <v>733494747.31778002</v>
      </c>
      <c r="U15" s="53">
        <f t="shared" si="0"/>
        <v>0</v>
      </c>
      <c r="V15" s="52">
        <f t="shared" si="2"/>
        <v>433.27</v>
      </c>
    </row>
    <row r="16" spans="1:22" x14ac:dyDescent="0.35">
      <c r="A16" s="44"/>
      <c r="B16" s="84" t="s">
        <v>41</v>
      </c>
      <c r="C16" s="56" t="s">
        <v>54</v>
      </c>
      <c r="D16" s="50">
        <v>44957</v>
      </c>
      <c r="E16" s="57">
        <v>44987</v>
      </c>
      <c r="F16" s="42" t="s">
        <v>55</v>
      </c>
      <c r="G16" s="42" t="s">
        <v>56</v>
      </c>
      <c r="H16" s="42" t="s">
        <v>57</v>
      </c>
      <c r="I16" s="42" t="s">
        <v>58</v>
      </c>
      <c r="J16" s="56" t="s">
        <v>63</v>
      </c>
      <c r="K16" s="5">
        <v>33000</v>
      </c>
      <c r="L16" s="16">
        <v>80.058999999999997</v>
      </c>
      <c r="M16" s="17">
        <v>2641947</v>
      </c>
      <c r="N16" s="86" t="s">
        <v>64</v>
      </c>
      <c r="O16" s="5" t="s">
        <v>17</v>
      </c>
      <c r="P16" s="5" t="s">
        <v>61</v>
      </c>
      <c r="Q16" s="5" t="s">
        <v>65</v>
      </c>
      <c r="R16" s="59">
        <v>44987</v>
      </c>
      <c r="S16" s="51">
        <f t="shared" si="1"/>
        <v>2641947</v>
      </c>
      <c r="T16" s="52">
        <f>M16*V16</f>
        <v>1144676376.6900001</v>
      </c>
      <c r="U16" s="53">
        <f t="shared" si="0"/>
        <v>0</v>
      </c>
      <c r="V16" s="52">
        <f t="shared" si="2"/>
        <v>433.27</v>
      </c>
    </row>
    <row r="17" spans="1:22" x14ac:dyDescent="0.35">
      <c r="A17" s="44"/>
      <c r="B17" s="84" t="s">
        <v>41</v>
      </c>
      <c r="C17" s="56" t="s">
        <v>54</v>
      </c>
      <c r="D17" s="50">
        <v>44957</v>
      </c>
      <c r="E17" s="57">
        <v>44987</v>
      </c>
      <c r="F17" s="42" t="s">
        <v>55</v>
      </c>
      <c r="G17" s="42" t="s">
        <v>56</v>
      </c>
      <c r="H17" s="42" t="s">
        <v>57</v>
      </c>
      <c r="I17" s="42" t="s">
        <v>58</v>
      </c>
      <c r="J17" s="56" t="s">
        <v>66</v>
      </c>
      <c r="K17" s="5">
        <v>26000</v>
      </c>
      <c r="L17" s="16">
        <v>80.058999999999997</v>
      </c>
      <c r="M17" s="17">
        <v>2081534</v>
      </c>
      <c r="N17" s="86" t="s">
        <v>67</v>
      </c>
      <c r="O17" s="5" t="s">
        <v>15</v>
      </c>
      <c r="P17" s="5" t="s">
        <v>61</v>
      </c>
      <c r="Q17" s="5" t="s">
        <v>68</v>
      </c>
      <c r="R17" s="59">
        <v>44987</v>
      </c>
      <c r="S17" s="51">
        <f t="shared" si="1"/>
        <v>2081534</v>
      </c>
      <c r="T17" s="52">
        <f>M17*V17</f>
        <v>901866236.17999995</v>
      </c>
      <c r="U17" s="53">
        <f t="shared" si="0"/>
        <v>0</v>
      </c>
      <c r="V17" s="52">
        <f t="shared" si="2"/>
        <v>433.27</v>
      </c>
    </row>
    <row r="18" spans="1:22" x14ac:dyDescent="0.35">
      <c r="A18" s="44"/>
      <c r="B18" s="84" t="s">
        <v>41</v>
      </c>
      <c r="C18" s="56" t="s">
        <v>54</v>
      </c>
      <c r="D18" s="50">
        <v>44957</v>
      </c>
      <c r="E18" s="57">
        <v>44987</v>
      </c>
      <c r="F18" s="42" t="s">
        <v>55</v>
      </c>
      <c r="G18" s="42" t="s">
        <v>56</v>
      </c>
      <c r="H18" s="42" t="s">
        <v>57</v>
      </c>
      <c r="I18" s="42" t="s">
        <v>58</v>
      </c>
      <c r="J18" s="56" t="s">
        <v>69</v>
      </c>
      <c r="K18" s="5">
        <v>10000</v>
      </c>
      <c r="L18" s="16">
        <v>80.058999999999997</v>
      </c>
      <c r="M18" s="17">
        <v>800590</v>
      </c>
      <c r="N18" s="86" t="s">
        <v>67</v>
      </c>
      <c r="O18" s="5" t="s">
        <v>15</v>
      </c>
      <c r="P18" s="5" t="s">
        <v>61</v>
      </c>
      <c r="Q18" s="5" t="s">
        <v>68</v>
      </c>
      <c r="R18" s="59">
        <v>44987</v>
      </c>
      <c r="S18" s="51">
        <f t="shared" si="1"/>
        <v>800590</v>
      </c>
      <c r="T18" s="52">
        <f>M18*V18</f>
        <v>346871629.30000001</v>
      </c>
      <c r="U18" s="53">
        <f t="shared" si="0"/>
        <v>0</v>
      </c>
      <c r="V18" s="52">
        <f t="shared" si="2"/>
        <v>433.27</v>
      </c>
    </row>
    <row r="19" spans="1:22" x14ac:dyDescent="0.35">
      <c r="A19" s="44"/>
      <c r="B19" s="84" t="s">
        <v>41</v>
      </c>
      <c r="C19" s="56" t="s">
        <v>54</v>
      </c>
      <c r="D19" s="50">
        <v>44957</v>
      </c>
      <c r="E19" s="57">
        <v>44987</v>
      </c>
      <c r="F19" s="42" t="s">
        <v>55</v>
      </c>
      <c r="G19" s="42" t="s">
        <v>56</v>
      </c>
      <c r="H19" s="42" t="s">
        <v>57</v>
      </c>
      <c r="I19" s="42" t="s">
        <v>46</v>
      </c>
      <c r="J19" s="56" t="s">
        <v>70</v>
      </c>
      <c r="K19" s="5">
        <v>25400</v>
      </c>
      <c r="L19" s="16">
        <v>80.058999999999997</v>
      </c>
      <c r="M19" s="17">
        <v>2033498.6</v>
      </c>
      <c r="N19" s="85" t="s">
        <v>48</v>
      </c>
      <c r="O19" s="58" t="s">
        <v>16</v>
      </c>
      <c r="P19" s="58" t="s">
        <v>49</v>
      </c>
      <c r="Q19" s="58" t="s">
        <v>50</v>
      </c>
      <c r="R19" s="50">
        <v>44987</v>
      </c>
      <c r="S19" s="51">
        <f t="shared" si="1"/>
        <v>2033498.6</v>
      </c>
      <c r="T19" s="52">
        <f>M19*V19</f>
        <v>881053938.42200005</v>
      </c>
      <c r="U19" s="53">
        <f t="shared" si="0"/>
        <v>0</v>
      </c>
      <c r="V19" s="52">
        <f t="shared" si="2"/>
        <v>433.27</v>
      </c>
    </row>
    <row r="20" spans="1:22" x14ac:dyDescent="0.35">
      <c r="A20" s="44"/>
      <c r="B20" s="84" t="s">
        <v>41</v>
      </c>
      <c r="C20" s="56" t="s">
        <v>54</v>
      </c>
      <c r="D20" s="50">
        <v>44957</v>
      </c>
      <c r="E20" s="57">
        <v>44987</v>
      </c>
      <c r="F20" s="42" t="s">
        <v>55</v>
      </c>
      <c r="G20" s="42" t="s">
        <v>56</v>
      </c>
      <c r="H20" s="42" t="s">
        <v>57</v>
      </c>
      <c r="I20" s="42" t="s">
        <v>46</v>
      </c>
      <c r="J20" s="56" t="s">
        <v>71</v>
      </c>
      <c r="K20" s="5">
        <v>127254</v>
      </c>
      <c r="L20" s="16">
        <v>80.058999999999997</v>
      </c>
      <c r="M20" s="17">
        <v>10187827.99</v>
      </c>
      <c r="N20" s="85" t="s">
        <v>48</v>
      </c>
      <c r="O20" s="58" t="s">
        <v>16</v>
      </c>
      <c r="P20" s="58" t="s">
        <v>72</v>
      </c>
      <c r="Q20" s="58" t="s">
        <v>73</v>
      </c>
      <c r="R20" s="50">
        <v>44987</v>
      </c>
      <c r="S20" s="51">
        <f t="shared" si="1"/>
        <v>10187827.99</v>
      </c>
      <c r="T20" s="52">
        <f>M20*V20</f>
        <v>4414080233.2272997</v>
      </c>
      <c r="U20" s="53">
        <f t="shared" si="0"/>
        <v>0</v>
      </c>
      <c r="V20" s="52">
        <f t="shared" si="2"/>
        <v>433.27</v>
      </c>
    </row>
    <row r="21" spans="1:22" x14ac:dyDescent="0.35">
      <c r="A21" s="44"/>
      <c r="B21" s="84" t="s">
        <v>41</v>
      </c>
      <c r="C21" s="56" t="s">
        <v>74</v>
      </c>
      <c r="D21" s="50">
        <v>44952</v>
      </c>
      <c r="E21" s="57">
        <v>45042</v>
      </c>
      <c r="F21" s="42" t="s">
        <v>75</v>
      </c>
      <c r="G21" s="42" t="s">
        <v>76</v>
      </c>
      <c r="H21" s="42" t="s">
        <v>77</v>
      </c>
      <c r="I21" s="42" t="s">
        <v>78</v>
      </c>
      <c r="J21" s="56" t="s">
        <v>79</v>
      </c>
      <c r="K21" s="5">
        <v>300000</v>
      </c>
      <c r="L21" s="16">
        <v>84.89</v>
      </c>
      <c r="M21" s="17">
        <v>25467000</v>
      </c>
      <c r="N21" s="85" t="s">
        <v>80</v>
      </c>
      <c r="O21" s="58" t="s">
        <v>14</v>
      </c>
      <c r="P21" s="58" t="s">
        <v>81</v>
      </c>
      <c r="Q21" s="58" t="s">
        <v>82</v>
      </c>
      <c r="R21" s="50">
        <v>45042</v>
      </c>
      <c r="S21" s="5"/>
      <c r="T21" s="52">
        <f>M21*V21</f>
        <v>11034087090</v>
      </c>
      <c r="U21" s="53">
        <f>M21-S21</f>
        <v>25467000</v>
      </c>
      <c r="V21" s="52">
        <f t="shared" si="2"/>
        <v>433.27</v>
      </c>
    </row>
    <row r="22" spans="1:22" x14ac:dyDescent="0.35">
      <c r="A22" s="44"/>
      <c r="B22" s="84" t="s">
        <v>41</v>
      </c>
      <c r="C22" s="56" t="s">
        <v>74</v>
      </c>
      <c r="D22" s="50">
        <v>44952</v>
      </c>
      <c r="E22" s="57">
        <v>45042</v>
      </c>
      <c r="F22" s="42" t="s">
        <v>75</v>
      </c>
      <c r="G22" s="42" t="s">
        <v>76</v>
      </c>
      <c r="H22" s="42" t="s">
        <v>77</v>
      </c>
      <c r="I22" s="42" t="s">
        <v>78</v>
      </c>
      <c r="J22" s="56" t="s">
        <v>83</v>
      </c>
      <c r="K22" s="5">
        <v>635909</v>
      </c>
      <c r="L22" s="16">
        <v>84.89</v>
      </c>
      <c r="M22" s="17">
        <v>53982315.009999998</v>
      </c>
      <c r="N22" s="85" t="s">
        <v>64</v>
      </c>
      <c r="O22" s="58" t="s">
        <v>17</v>
      </c>
      <c r="P22" s="58" t="s">
        <v>81</v>
      </c>
      <c r="Q22" s="58" t="s">
        <v>84</v>
      </c>
      <c r="R22" s="50">
        <v>45042</v>
      </c>
      <c r="S22" s="51"/>
      <c r="T22" s="52">
        <f>M22*V22</f>
        <v>23388917624.382698</v>
      </c>
      <c r="U22" s="53">
        <f t="shared" si="0"/>
        <v>53982315.009999998</v>
      </c>
      <c r="V22" s="52">
        <f t="shared" si="2"/>
        <v>433.27</v>
      </c>
    </row>
    <row r="23" spans="1:22" x14ac:dyDescent="0.35">
      <c r="A23" s="44"/>
      <c r="B23" s="84" t="s">
        <v>41</v>
      </c>
      <c r="C23" s="56" t="s">
        <v>85</v>
      </c>
      <c r="D23" s="50">
        <v>44943</v>
      </c>
      <c r="E23" s="57">
        <v>45033</v>
      </c>
      <c r="F23" s="42" t="s">
        <v>86</v>
      </c>
      <c r="G23" s="42" t="s">
        <v>76</v>
      </c>
      <c r="H23" s="42" t="s">
        <v>77</v>
      </c>
      <c r="I23" s="42" t="s">
        <v>78</v>
      </c>
      <c r="J23" s="56" t="s">
        <v>87</v>
      </c>
      <c r="K23" s="5">
        <v>948798</v>
      </c>
      <c r="L23" s="16">
        <v>87.313000000000002</v>
      </c>
      <c r="M23" s="17">
        <v>82842399.769999996</v>
      </c>
      <c r="N23" s="85" t="s">
        <v>67</v>
      </c>
      <c r="O23" s="58" t="s">
        <v>15</v>
      </c>
      <c r="P23" s="58" t="s">
        <v>81</v>
      </c>
      <c r="Q23" s="58" t="s">
        <v>88</v>
      </c>
      <c r="R23" s="50">
        <v>45033</v>
      </c>
      <c r="S23" s="51"/>
      <c r="T23" s="52">
        <f>M23*V23</f>
        <v>35893126548.3479</v>
      </c>
      <c r="U23" s="53">
        <f t="shared" si="0"/>
        <v>82842399.769999996</v>
      </c>
      <c r="V23" s="52">
        <f t="shared" si="2"/>
        <v>433.27</v>
      </c>
    </row>
    <row r="24" spans="1:22" x14ac:dyDescent="0.35">
      <c r="A24" s="44"/>
      <c r="B24" s="84" t="s">
        <v>41</v>
      </c>
      <c r="C24" s="56" t="s">
        <v>89</v>
      </c>
      <c r="D24" s="50">
        <v>44943</v>
      </c>
      <c r="E24" s="57">
        <v>44973</v>
      </c>
      <c r="F24" s="42" t="s">
        <v>90</v>
      </c>
      <c r="G24" s="42" t="s">
        <v>76</v>
      </c>
      <c r="H24" s="42" t="s">
        <v>77</v>
      </c>
      <c r="I24" s="42" t="s">
        <v>78</v>
      </c>
      <c r="J24" s="56" t="s">
        <v>91</v>
      </c>
      <c r="K24" s="5">
        <v>100000</v>
      </c>
      <c r="L24" s="16">
        <v>87.313000000000002</v>
      </c>
      <c r="M24" s="17">
        <v>8731300</v>
      </c>
      <c r="N24" s="85" t="s">
        <v>80</v>
      </c>
      <c r="O24" s="58" t="s">
        <v>14</v>
      </c>
      <c r="P24" s="58" t="s">
        <v>92</v>
      </c>
      <c r="Q24" s="58" t="s">
        <v>93</v>
      </c>
      <c r="R24" s="50">
        <v>44973</v>
      </c>
      <c r="S24" s="5">
        <f t="shared" si="1"/>
        <v>8731300</v>
      </c>
      <c r="T24" s="52">
        <f>M24*V24</f>
        <v>3783010351</v>
      </c>
      <c r="U24" s="53">
        <f t="shared" si="0"/>
        <v>0</v>
      </c>
      <c r="V24" s="52">
        <f t="shared" si="2"/>
        <v>433.27</v>
      </c>
    </row>
    <row r="25" spans="1:22" x14ac:dyDescent="0.35">
      <c r="A25" s="44"/>
      <c r="B25" s="84" t="s">
        <v>41</v>
      </c>
      <c r="C25" s="56" t="s">
        <v>74</v>
      </c>
      <c r="D25" s="50">
        <v>44952</v>
      </c>
      <c r="E25" s="57">
        <v>44982</v>
      </c>
      <c r="F25" s="42" t="s">
        <v>75</v>
      </c>
      <c r="G25" s="42" t="s">
        <v>76</v>
      </c>
      <c r="H25" s="42" t="s">
        <v>77</v>
      </c>
      <c r="I25" s="42" t="s">
        <v>78</v>
      </c>
      <c r="J25" s="56" t="s">
        <v>94</v>
      </c>
      <c r="K25" s="5">
        <v>100000</v>
      </c>
      <c r="L25" s="16">
        <v>84.89</v>
      </c>
      <c r="M25" s="17">
        <v>8489000</v>
      </c>
      <c r="N25" s="85" t="s">
        <v>80</v>
      </c>
      <c r="O25" s="58" t="s">
        <v>14</v>
      </c>
      <c r="P25" s="58" t="s">
        <v>92</v>
      </c>
      <c r="Q25" s="58" t="s">
        <v>93</v>
      </c>
      <c r="R25" s="50">
        <v>44982</v>
      </c>
      <c r="S25" s="5">
        <f t="shared" si="1"/>
        <v>8489000</v>
      </c>
      <c r="T25" s="52">
        <f>M25*V25</f>
        <v>3678029030</v>
      </c>
      <c r="U25" s="53">
        <f t="shared" si="0"/>
        <v>0</v>
      </c>
      <c r="V25" s="52">
        <f t="shared" si="2"/>
        <v>433.27</v>
      </c>
    </row>
    <row r="26" spans="1:22" x14ac:dyDescent="0.35">
      <c r="A26" s="44"/>
      <c r="B26" s="84" t="s">
        <v>41</v>
      </c>
      <c r="C26" s="56" t="s">
        <v>42</v>
      </c>
      <c r="D26" s="50">
        <v>44933</v>
      </c>
      <c r="E26" s="57">
        <v>44963</v>
      </c>
      <c r="F26" s="42" t="s">
        <v>95</v>
      </c>
      <c r="G26" s="42" t="s">
        <v>96</v>
      </c>
      <c r="H26" s="42" t="s">
        <v>97</v>
      </c>
      <c r="I26" s="42" t="s">
        <v>46</v>
      </c>
      <c r="J26" s="56" t="s">
        <v>98</v>
      </c>
      <c r="K26" s="5">
        <v>628108</v>
      </c>
      <c r="L26" s="16">
        <v>79.864000000000004</v>
      </c>
      <c r="M26" s="17">
        <v>50163217.310000002</v>
      </c>
      <c r="N26" s="85" t="s">
        <v>48</v>
      </c>
      <c r="O26" s="58" t="s">
        <v>16</v>
      </c>
      <c r="P26" s="58" t="s">
        <v>61</v>
      </c>
      <c r="Q26" s="58" t="s">
        <v>84</v>
      </c>
      <c r="R26" s="50">
        <v>44963</v>
      </c>
      <c r="S26" s="51">
        <f t="shared" si="1"/>
        <v>50163217.310000002</v>
      </c>
      <c r="T26" s="52">
        <f>M26*V26</f>
        <v>21734217163.903702</v>
      </c>
      <c r="U26" s="53">
        <f t="shared" si="0"/>
        <v>0</v>
      </c>
      <c r="V26" s="52">
        <f t="shared" si="2"/>
        <v>433.27</v>
      </c>
    </row>
    <row r="27" spans="1:22" x14ac:dyDescent="0.35">
      <c r="A27" s="44"/>
      <c r="B27" s="84" t="s">
        <v>41</v>
      </c>
      <c r="C27" s="56" t="s">
        <v>42</v>
      </c>
      <c r="D27" s="50">
        <v>44933</v>
      </c>
      <c r="E27" s="57">
        <v>44963</v>
      </c>
      <c r="F27" s="42" t="s">
        <v>95</v>
      </c>
      <c r="G27" s="42" t="s">
        <v>96</v>
      </c>
      <c r="H27" s="42" t="s">
        <v>97</v>
      </c>
      <c r="I27" s="42" t="s">
        <v>46</v>
      </c>
      <c r="J27" s="56" t="s">
        <v>99</v>
      </c>
      <c r="K27" s="5">
        <v>322500</v>
      </c>
      <c r="L27" s="16">
        <v>79.864000000000004</v>
      </c>
      <c r="M27" s="17">
        <v>25756140</v>
      </c>
      <c r="N27" s="85" t="s">
        <v>48</v>
      </c>
      <c r="O27" s="58" t="s">
        <v>16</v>
      </c>
      <c r="P27" s="58" t="s">
        <v>61</v>
      </c>
      <c r="Q27" s="58" t="s">
        <v>84</v>
      </c>
      <c r="R27" s="50">
        <v>44963</v>
      </c>
      <c r="S27" s="51">
        <f t="shared" si="1"/>
        <v>25756140</v>
      </c>
      <c r="T27" s="52">
        <f>M27*V27</f>
        <v>11159362777.799999</v>
      </c>
      <c r="U27" s="53">
        <f t="shared" si="0"/>
        <v>0</v>
      </c>
      <c r="V27" s="52">
        <f t="shared" si="2"/>
        <v>433.27</v>
      </c>
    </row>
    <row r="28" spans="1:22" x14ac:dyDescent="0.35">
      <c r="A28" s="44"/>
      <c r="B28" s="84" t="s">
        <v>41</v>
      </c>
      <c r="C28" s="56" t="s">
        <v>100</v>
      </c>
      <c r="D28" s="50">
        <v>44943</v>
      </c>
      <c r="E28" s="57">
        <v>45033</v>
      </c>
      <c r="F28" s="42" t="s">
        <v>101</v>
      </c>
      <c r="G28" s="42" t="s">
        <v>102</v>
      </c>
      <c r="H28" s="42" t="s">
        <v>103</v>
      </c>
      <c r="I28" s="42" t="s">
        <v>46</v>
      </c>
      <c r="J28" s="56" t="s">
        <v>104</v>
      </c>
      <c r="K28" s="5">
        <v>650046</v>
      </c>
      <c r="L28" s="16">
        <v>87.403000000000006</v>
      </c>
      <c r="M28" s="17">
        <v>56815970.539999999</v>
      </c>
      <c r="N28" s="85" t="s">
        <v>48</v>
      </c>
      <c r="O28" s="58" t="s">
        <v>16</v>
      </c>
      <c r="P28" s="58" t="s">
        <v>81</v>
      </c>
      <c r="Q28" s="58" t="s">
        <v>82</v>
      </c>
      <c r="R28" s="50">
        <v>45033</v>
      </c>
      <c r="S28" s="51"/>
      <c r="T28" s="52">
        <f>M28*V28</f>
        <v>24616655555.865799</v>
      </c>
      <c r="U28" s="53">
        <f>M28-S28</f>
        <v>56815970.539999999</v>
      </c>
      <c r="V28" s="52">
        <f t="shared" si="2"/>
        <v>433.27</v>
      </c>
    </row>
    <row r="29" spans="1:22" x14ac:dyDescent="0.35">
      <c r="A29" s="44"/>
      <c r="B29" s="84" t="s">
        <v>41</v>
      </c>
      <c r="C29" s="56" t="s">
        <v>105</v>
      </c>
      <c r="D29" s="50">
        <v>44955</v>
      </c>
      <c r="E29" s="57">
        <v>45045</v>
      </c>
      <c r="F29" s="42" t="s">
        <v>106</v>
      </c>
      <c r="G29" s="42" t="s">
        <v>107</v>
      </c>
      <c r="H29" s="42" t="s">
        <v>108</v>
      </c>
      <c r="I29" s="42" t="s">
        <v>78</v>
      </c>
      <c r="J29" s="56" t="s">
        <v>109</v>
      </c>
      <c r="K29" s="5">
        <v>998525</v>
      </c>
      <c r="L29" s="16">
        <v>84.537000000000006</v>
      </c>
      <c r="M29" s="17">
        <v>84412307.930000007</v>
      </c>
      <c r="N29" s="85" t="s">
        <v>80</v>
      </c>
      <c r="O29" s="58" t="s">
        <v>14</v>
      </c>
      <c r="P29" s="58" t="s">
        <v>81</v>
      </c>
      <c r="Q29" s="58" t="s">
        <v>82</v>
      </c>
      <c r="R29" s="50">
        <v>45045</v>
      </c>
      <c r="S29" s="5"/>
      <c r="T29" s="52">
        <f>M29*V29</f>
        <v>36573320656.8311</v>
      </c>
      <c r="U29" s="53">
        <f t="shared" si="0"/>
        <v>84412307.930000007</v>
      </c>
      <c r="V29" s="52">
        <f t="shared" si="2"/>
        <v>433.27</v>
      </c>
    </row>
    <row r="30" spans="1:22" x14ac:dyDescent="0.35">
      <c r="A30" s="44"/>
      <c r="B30" s="84" t="s">
        <v>41</v>
      </c>
      <c r="C30" s="56" t="s">
        <v>110</v>
      </c>
      <c r="D30" s="50">
        <v>44942</v>
      </c>
      <c r="E30" s="57">
        <v>45032</v>
      </c>
      <c r="F30" s="42" t="s">
        <v>111</v>
      </c>
      <c r="G30" s="42" t="s">
        <v>112</v>
      </c>
      <c r="H30" s="42" t="s">
        <v>113</v>
      </c>
      <c r="I30" s="42" t="s">
        <v>78</v>
      </c>
      <c r="J30" s="56" t="s">
        <v>114</v>
      </c>
      <c r="K30" s="5">
        <v>949413</v>
      </c>
      <c r="L30" s="16">
        <v>86.777000000000001</v>
      </c>
      <c r="M30" s="17">
        <v>82387211.900000006</v>
      </c>
      <c r="N30" s="85" t="s">
        <v>67</v>
      </c>
      <c r="O30" s="58" t="s">
        <v>15</v>
      </c>
      <c r="P30" s="58" t="s">
        <v>81</v>
      </c>
      <c r="Q30" s="58" t="s">
        <v>88</v>
      </c>
      <c r="R30" s="50">
        <v>45032</v>
      </c>
      <c r="S30" s="51"/>
      <c r="T30" s="52">
        <f>M30*V30</f>
        <v>35695907299.913002</v>
      </c>
      <c r="U30" s="53">
        <f t="shared" si="0"/>
        <v>82387211.900000006</v>
      </c>
      <c r="V30" s="52">
        <f t="shared" si="2"/>
        <v>433.27</v>
      </c>
    </row>
    <row r="31" spans="1:22" x14ac:dyDescent="0.35">
      <c r="A31" s="44"/>
      <c r="B31" s="84" t="s">
        <v>41</v>
      </c>
      <c r="C31" s="56" t="s">
        <v>115</v>
      </c>
      <c r="D31" s="50">
        <v>44955</v>
      </c>
      <c r="E31" s="57">
        <v>45045</v>
      </c>
      <c r="F31" s="42" t="s">
        <v>116</v>
      </c>
      <c r="G31" s="42" t="s">
        <v>112</v>
      </c>
      <c r="H31" s="42" t="s">
        <v>113</v>
      </c>
      <c r="I31" s="42" t="s">
        <v>78</v>
      </c>
      <c r="J31" s="56" t="s">
        <v>117</v>
      </c>
      <c r="K31" s="5">
        <v>950876</v>
      </c>
      <c r="L31" s="16">
        <v>83.637</v>
      </c>
      <c r="M31" s="17">
        <v>79528416.010000005</v>
      </c>
      <c r="N31" s="85" t="s">
        <v>67</v>
      </c>
      <c r="O31" s="58" t="s">
        <v>15</v>
      </c>
      <c r="P31" s="58" t="s">
        <v>81</v>
      </c>
      <c r="Q31" s="58" t="s">
        <v>88</v>
      </c>
      <c r="R31" s="50">
        <v>45045</v>
      </c>
      <c r="S31" s="51"/>
      <c r="T31" s="52">
        <f>M31*V31</f>
        <v>34457276804.652702</v>
      </c>
      <c r="U31" s="53">
        <f t="shared" si="0"/>
        <v>79528416.010000005</v>
      </c>
      <c r="V31" s="52">
        <f t="shared" si="2"/>
        <v>433.27</v>
      </c>
    </row>
    <row r="32" spans="1:22" x14ac:dyDescent="0.35">
      <c r="A32" s="44"/>
      <c r="B32" s="84" t="s">
        <v>41</v>
      </c>
      <c r="C32" s="56" t="s">
        <v>118</v>
      </c>
      <c r="D32" s="50">
        <v>44944</v>
      </c>
      <c r="E32" s="57">
        <v>45034</v>
      </c>
      <c r="F32" s="42" t="s">
        <v>119</v>
      </c>
      <c r="G32" s="42" t="s">
        <v>120</v>
      </c>
      <c r="H32" s="42" t="s">
        <v>121</v>
      </c>
      <c r="I32" s="42" t="s">
        <v>46</v>
      </c>
      <c r="J32" s="56" t="s">
        <v>122</v>
      </c>
      <c r="K32" s="5">
        <v>939555</v>
      </c>
      <c r="L32" s="16">
        <v>87.224999999999994</v>
      </c>
      <c r="M32" s="17">
        <v>81952684.879999995</v>
      </c>
      <c r="N32" s="85" t="s">
        <v>48</v>
      </c>
      <c r="O32" s="58" t="s">
        <v>16</v>
      </c>
      <c r="P32" s="58" t="s">
        <v>81</v>
      </c>
      <c r="Q32" s="58" t="s">
        <v>82</v>
      </c>
      <c r="R32" s="50">
        <v>45034</v>
      </c>
      <c r="S32" s="51"/>
      <c r="T32" s="52">
        <f>M32*V32</f>
        <v>35507639777.957596</v>
      </c>
      <c r="U32" s="53">
        <f t="shared" si="0"/>
        <v>81952684.879999995</v>
      </c>
      <c r="V32" s="52">
        <f t="shared" si="2"/>
        <v>433.27</v>
      </c>
    </row>
    <row r="33" spans="1:22" ht="31" x14ac:dyDescent="0.35">
      <c r="A33" s="44"/>
      <c r="B33" s="84" t="s">
        <v>41</v>
      </c>
      <c r="C33" s="56" t="s">
        <v>110</v>
      </c>
      <c r="D33" s="50">
        <v>44956</v>
      </c>
      <c r="E33" s="57">
        <v>45046</v>
      </c>
      <c r="F33" s="42" t="s">
        <v>123</v>
      </c>
      <c r="G33" s="42" t="s">
        <v>120</v>
      </c>
      <c r="H33" s="42" t="s">
        <v>121</v>
      </c>
      <c r="I33" s="42" t="s">
        <v>46</v>
      </c>
      <c r="J33" s="56" t="s">
        <v>124</v>
      </c>
      <c r="K33" s="5">
        <v>948448</v>
      </c>
      <c r="L33" s="16">
        <v>82.73</v>
      </c>
      <c r="M33" s="17">
        <v>78465103.040000007</v>
      </c>
      <c r="N33" s="85" t="s">
        <v>48</v>
      </c>
      <c r="O33" s="58" t="s">
        <v>16</v>
      </c>
      <c r="P33" s="58" t="s">
        <v>125</v>
      </c>
      <c r="Q33" s="58" t="s">
        <v>126</v>
      </c>
      <c r="R33" s="50">
        <v>45046</v>
      </c>
      <c r="S33" s="51">
        <f t="shared" si="1"/>
        <v>78465103.040000007</v>
      </c>
      <c r="T33" s="52">
        <f>M33*V33</f>
        <v>33996575194.1408</v>
      </c>
      <c r="U33" s="53">
        <f t="shared" si="0"/>
        <v>0</v>
      </c>
      <c r="V33" s="52">
        <f t="shared" si="2"/>
        <v>433.27</v>
      </c>
    </row>
    <row r="34" spans="1:22" x14ac:dyDescent="0.35">
      <c r="A34" s="44"/>
      <c r="B34" s="84" t="s">
        <v>41</v>
      </c>
      <c r="C34" s="56" t="s">
        <v>127</v>
      </c>
      <c r="D34" s="50">
        <v>44937</v>
      </c>
      <c r="E34" s="57">
        <v>44967</v>
      </c>
      <c r="F34" s="42" t="s">
        <v>128</v>
      </c>
      <c r="G34" s="42" t="s">
        <v>129</v>
      </c>
      <c r="H34" s="42" t="s">
        <v>130</v>
      </c>
      <c r="I34" s="42" t="s">
        <v>78</v>
      </c>
      <c r="J34" s="56" t="s">
        <v>131</v>
      </c>
      <c r="K34" s="5">
        <v>60000</v>
      </c>
      <c r="L34" s="16">
        <v>84.772999999999996</v>
      </c>
      <c r="M34" s="17">
        <v>5086380</v>
      </c>
      <c r="N34" s="85" t="s">
        <v>67</v>
      </c>
      <c r="O34" s="58" t="s">
        <v>15</v>
      </c>
      <c r="P34" s="58" t="s">
        <v>61</v>
      </c>
      <c r="Q34" s="58" t="s">
        <v>88</v>
      </c>
      <c r="R34" s="50">
        <v>44967</v>
      </c>
      <c r="S34" s="51">
        <f t="shared" si="1"/>
        <v>5086380</v>
      </c>
      <c r="T34" s="52">
        <f>M34*V34</f>
        <v>2203775862.5999999</v>
      </c>
      <c r="U34" s="53">
        <f t="shared" si="0"/>
        <v>0</v>
      </c>
      <c r="V34" s="52">
        <f t="shared" si="2"/>
        <v>433.27</v>
      </c>
    </row>
    <row r="35" spans="1:22" x14ac:dyDescent="0.35">
      <c r="A35" s="44"/>
      <c r="B35" s="84" t="s">
        <v>41</v>
      </c>
      <c r="C35" s="56" t="s">
        <v>74</v>
      </c>
      <c r="D35" s="50">
        <v>44929</v>
      </c>
      <c r="E35" s="57">
        <v>44959</v>
      </c>
      <c r="F35" s="42" t="s">
        <v>132</v>
      </c>
      <c r="G35" s="42" t="s">
        <v>129</v>
      </c>
      <c r="H35" s="42" t="s">
        <v>121</v>
      </c>
      <c r="I35" s="42" t="s">
        <v>46</v>
      </c>
      <c r="J35" s="56" t="s">
        <v>133</v>
      </c>
      <c r="K35" s="5">
        <v>14000</v>
      </c>
      <c r="L35" s="16">
        <v>77.926000000000002</v>
      </c>
      <c r="M35" s="17">
        <v>1090964</v>
      </c>
      <c r="N35" s="85" t="s">
        <v>48</v>
      </c>
      <c r="O35" s="58" t="s">
        <v>16</v>
      </c>
      <c r="P35" s="58" t="s">
        <v>134</v>
      </c>
      <c r="Q35" s="58" t="s">
        <v>135</v>
      </c>
      <c r="R35" s="50">
        <v>44959</v>
      </c>
      <c r="S35" s="51">
        <f t="shared" si="1"/>
        <v>1090964</v>
      </c>
      <c r="T35" s="52">
        <f>M35*V35</f>
        <v>472681972.27999997</v>
      </c>
      <c r="U35" s="53">
        <f t="shared" si="0"/>
        <v>0</v>
      </c>
      <c r="V35" s="52">
        <f t="shared" si="2"/>
        <v>433.27</v>
      </c>
    </row>
    <row r="36" spans="1:22" x14ac:dyDescent="0.35">
      <c r="A36" s="44"/>
      <c r="B36" s="84" t="s">
        <v>41</v>
      </c>
      <c r="C36" s="56" t="s">
        <v>74</v>
      </c>
      <c r="D36" s="50">
        <v>44929</v>
      </c>
      <c r="E36" s="57">
        <v>44959</v>
      </c>
      <c r="F36" s="42" t="s">
        <v>132</v>
      </c>
      <c r="G36" s="42" t="s">
        <v>129</v>
      </c>
      <c r="H36" s="42" t="s">
        <v>136</v>
      </c>
      <c r="I36" s="42" t="s">
        <v>46</v>
      </c>
      <c r="J36" s="56" t="s">
        <v>137</v>
      </c>
      <c r="K36" s="5">
        <v>61000</v>
      </c>
      <c r="L36" s="16">
        <v>77.926000000000002</v>
      </c>
      <c r="M36" s="17">
        <v>4753486</v>
      </c>
      <c r="N36" s="85" t="s">
        <v>48</v>
      </c>
      <c r="O36" s="58" t="s">
        <v>16</v>
      </c>
      <c r="P36" s="58" t="s">
        <v>134</v>
      </c>
      <c r="Q36" s="5" t="s">
        <v>135</v>
      </c>
      <c r="R36" s="59">
        <v>44959</v>
      </c>
      <c r="S36" s="51">
        <f t="shared" si="1"/>
        <v>4753486</v>
      </c>
      <c r="T36" s="52">
        <f>M36*V36</f>
        <v>2059542879.22</v>
      </c>
      <c r="U36" s="53">
        <f t="shared" si="0"/>
        <v>0</v>
      </c>
      <c r="V36" s="52">
        <f t="shared" si="2"/>
        <v>433.27</v>
      </c>
    </row>
    <row r="37" spans="1:22" x14ac:dyDescent="0.35">
      <c r="A37" s="44"/>
      <c r="B37" s="84" t="s">
        <v>41</v>
      </c>
      <c r="C37" s="56" t="s">
        <v>127</v>
      </c>
      <c r="D37" s="50">
        <v>44937</v>
      </c>
      <c r="E37" s="57">
        <v>44967</v>
      </c>
      <c r="F37" s="42" t="s">
        <v>55</v>
      </c>
      <c r="G37" s="42" t="s">
        <v>129</v>
      </c>
      <c r="H37" s="42" t="s">
        <v>136</v>
      </c>
      <c r="I37" s="42" t="s">
        <v>46</v>
      </c>
      <c r="J37" s="56" t="s">
        <v>138</v>
      </c>
      <c r="K37" s="5">
        <v>188784</v>
      </c>
      <c r="L37" s="16">
        <v>84.772999999999996</v>
      </c>
      <c r="M37" s="17">
        <v>16003786.032</v>
      </c>
      <c r="N37" s="85" t="s">
        <v>48</v>
      </c>
      <c r="O37" s="5" t="s">
        <v>16</v>
      </c>
      <c r="P37" s="5" t="s">
        <v>61</v>
      </c>
      <c r="Q37" s="5" t="s">
        <v>62</v>
      </c>
      <c r="R37" s="59">
        <v>44967</v>
      </c>
      <c r="S37" s="51">
        <f t="shared" si="1"/>
        <v>16003786.032</v>
      </c>
      <c r="T37" s="52">
        <f>M37*V37</f>
        <v>6933960374.0846395</v>
      </c>
      <c r="U37" s="53">
        <f t="shared" si="0"/>
        <v>0</v>
      </c>
      <c r="V37" s="52">
        <f t="shared" si="2"/>
        <v>433.27</v>
      </c>
    </row>
    <row r="38" spans="1:22" x14ac:dyDescent="0.35">
      <c r="A38" s="44"/>
      <c r="B38" s="84" t="s">
        <v>41</v>
      </c>
      <c r="C38" s="56" t="s">
        <v>139</v>
      </c>
      <c r="D38" s="50">
        <v>44940</v>
      </c>
      <c r="E38" s="57">
        <v>45030</v>
      </c>
      <c r="F38" s="42" t="s">
        <v>140</v>
      </c>
      <c r="G38" s="42" t="s">
        <v>129</v>
      </c>
      <c r="H38" s="42" t="s">
        <v>136</v>
      </c>
      <c r="I38" s="42" t="s">
        <v>46</v>
      </c>
      <c r="J38" s="56" t="s">
        <v>141</v>
      </c>
      <c r="K38" s="5">
        <v>948902</v>
      </c>
      <c r="L38" s="16">
        <v>85.623000000000005</v>
      </c>
      <c r="M38" s="17">
        <f>K38*L38</f>
        <v>81247835.94600001</v>
      </c>
      <c r="N38" s="85" t="s">
        <v>48</v>
      </c>
      <c r="O38" s="58" t="s">
        <v>16</v>
      </c>
      <c r="P38" s="58" t="s">
        <v>81</v>
      </c>
      <c r="Q38" s="5" t="s">
        <v>82</v>
      </c>
      <c r="R38" s="59">
        <v>45030</v>
      </c>
      <c r="S38" s="51"/>
      <c r="T38" s="52">
        <f>M38*V38</f>
        <v>35202249880.323425</v>
      </c>
      <c r="U38" s="53">
        <f t="shared" si="0"/>
        <v>81247835.94600001</v>
      </c>
      <c r="V38" s="52">
        <f t="shared" si="2"/>
        <v>433.27</v>
      </c>
    </row>
    <row r="39" spans="1:22" x14ac:dyDescent="0.35">
      <c r="A39" s="44"/>
      <c r="B39" s="84" t="s">
        <v>41</v>
      </c>
      <c r="C39" s="56" t="s">
        <v>142</v>
      </c>
      <c r="D39" s="50">
        <v>44944</v>
      </c>
      <c r="E39" s="57">
        <v>44975</v>
      </c>
      <c r="F39" s="42" t="s">
        <v>143</v>
      </c>
      <c r="G39" s="42" t="s">
        <v>129</v>
      </c>
      <c r="H39" s="42" t="s">
        <v>136</v>
      </c>
      <c r="I39" s="42" t="s">
        <v>46</v>
      </c>
      <c r="J39" s="56" t="s">
        <v>144</v>
      </c>
      <c r="K39" s="5">
        <v>947991</v>
      </c>
      <c r="L39" s="16">
        <v>87.045000000000002</v>
      </c>
      <c r="M39" s="17">
        <v>82517876.594999999</v>
      </c>
      <c r="N39" s="85" t="s">
        <v>48</v>
      </c>
      <c r="O39" s="58" t="s">
        <v>16</v>
      </c>
      <c r="P39" s="5" t="s">
        <v>61</v>
      </c>
      <c r="Q39" s="5" t="s">
        <v>65</v>
      </c>
      <c r="R39" s="59">
        <v>44975</v>
      </c>
      <c r="S39" s="51">
        <f t="shared" si="1"/>
        <v>82517876.594999999</v>
      </c>
      <c r="T39" s="52">
        <f>M39*V39</f>
        <v>35752520392.315651</v>
      </c>
      <c r="U39" s="53">
        <f t="shared" si="0"/>
        <v>0</v>
      </c>
      <c r="V39" s="52">
        <f t="shared" si="2"/>
        <v>433.27</v>
      </c>
    </row>
    <row r="40" spans="1:22" x14ac:dyDescent="0.35">
      <c r="A40" s="44"/>
      <c r="B40" s="84" t="s">
        <v>41</v>
      </c>
      <c r="C40" s="56" t="s">
        <v>142</v>
      </c>
      <c r="D40" s="50">
        <v>44951</v>
      </c>
      <c r="E40" s="57">
        <v>44981</v>
      </c>
      <c r="F40" s="42" t="s">
        <v>145</v>
      </c>
      <c r="G40" s="42" t="s">
        <v>129</v>
      </c>
      <c r="H40" s="42" t="s">
        <v>136</v>
      </c>
      <c r="I40" s="42" t="s">
        <v>46</v>
      </c>
      <c r="J40" s="56" t="s">
        <v>146</v>
      </c>
      <c r="K40" s="5">
        <v>429285</v>
      </c>
      <c r="L40" s="16">
        <v>85.861999999999995</v>
      </c>
      <c r="M40" s="17">
        <v>36859268.669999994</v>
      </c>
      <c r="N40" s="85" t="s">
        <v>48</v>
      </c>
      <c r="O40" s="58" t="s">
        <v>16</v>
      </c>
      <c r="P40" s="5" t="s">
        <v>61</v>
      </c>
      <c r="Q40" s="5" t="s">
        <v>65</v>
      </c>
      <c r="R40" s="59">
        <v>44981</v>
      </c>
      <c r="S40" s="51">
        <f t="shared" si="1"/>
        <v>36859268.669999994</v>
      </c>
      <c r="T40" s="52">
        <f>M40*V40</f>
        <v>15970015336.650896</v>
      </c>
      <c r="U40" s="53">
        <f t="shared" si="0"/>
        <v>0</v>
      </c>
      <c r="V40" s="52">
        <f t="shared" si="2"/>
        <v>433.27</v>
      </c>
    </row>
    <row r="41" spans="1:22" x14ac:dyDescent="0.35">
      <c r="A41" s="44"/>
      <c r="B41" s="84" t="s">
        <v>41</v>
      </c>
      <c r="C41" s="56" t="s">
        <v>147</v>
      </c>
      <c r="D41" s="50">
        <v>44944</v>
      </c>
      <c r="E41" s="57">
        <v>44974</v>
      </c>
      <c r="F41" s="42" t="s">
        <v>148</v>
      </c>
      <c r="G41" s="42" t="s">
        <v>149</v>
      </c>
      <c r="H41" s="42" t="s">
        <v>150</v>
      </c>
      <c r="I41" s="42" t="s">
        <v>78</v>
      </c>
      <c r="J41" s="56" t="s">
        <v>151</v>
      </c>
      <c r="K41" s="5">
        <v>100000</v>
      </c>
      <c r="L41" s="16">
        <v>86.674999999999997</v>
      </c>
      <c r="M41" s="17">
        <v>8667500</v>
      </c>
      <c r="N41" s="85" t="s">
        <v>64</v>
      </c>
      <c r="O41" s="58" t="s">
        <v>17</v>
      </c>
      <c r="P41" s="5" t="s">
        <v>61</v>
      </c>
      <c r="Q41" s="58" t="s">
        <v>65</v>
      </c>
      <c r="R41" s="50">
        <v>44974</v>
      </c>
      <c r="S41" s="51">
        <f t="shared" si="1"/>
        <v>8667500</v>
      </c>
      <c r="T41" s="52">
        <f>M41*V41</f>
        <v>3755367725</v>
      </c>
      <c r="U41" s="53">
        <f t="shared" si="0"/>
        <v>0</v>
      </c>
      <c r="V41" s="52">
        <f t="shared" si="2"/>
        <v>433.27</v>
      </c>
    </row>
    <row r="42" spans="1:22" x14ac:dyDescent="0.35">
      <c r="A42" s="44"/>
      <c r="B42" s="84" t="s">
        <v>41</v>
      </c>
      <c r="C42" s="56" t="s">
        <v>147</v>
      </c>
      <c r="D42" s="50">
        <v>44944</v>
      </c>
      <c r="E42" s="57">
        <v>44974</v>
      </c>
      <c r="F42" s="42" t="s">
        <v>148</v>
      </c>
      <c r="G42" s="42" t="s">
        <v>149</v>
      </c>
      <c r="H42" s="42" t="s">
        <v>152</v>
      </c>
      <c r="I42" s="42" t="s">
        <v>78</v>
      </c>
      <c r="J42" s="56" t="s">
        <v>153</v>
      </c>
      <c r="K42" s="5">
        <v>30000</v>
      </c>
      <c r="L42" s="16">
        <v>86.674999999999997</v>
      </c>
      <c r="M42" s="17">
        <v>2600250</v>
      </c>
      <c r="N42" s="85" t="s">
        <v>64</v>
      </c>
      <c r="O42" s="58" t="s">
        <v>17</v>
      </c>
      <c r="P42" s="5" t="s">
        <v>61</v>
      </c>
      <c r="Q42" s="58" t="s">
        <v>65</v>
      </c>
      <c r="R42" s="50">
        <v>44974</v>
      </c>
      <c r="S42" s="51">
        <f t="shared" si="1"/>
        <v>2600250</v>
      </c>
      <c r="T42" s="52">
        <f>M42*V42</f>
        <v>1126610317.5</v>
      </c>
      <c r="U42" s="53">
        <f t="shared" si="0"/>
        <v>0</v>
      </c>
      <c r="V42" s="52">
        <f t="shared" si="2"/>
        <v>433.27</v>
      </c>
    </row>
    <row r="43" spans="1:22" x14ac:dyDescent="0.35">
      <c r="A43" s="44"/>
      <c r="B43" s="84" t="s">
        <v>41</v>
      </c>
      <c r="C43" s="56" t="s">
        <v>147</v>
      </c>
      <c r="D43" s="50">
        <v>44944</v>
      </c>
      <c r="E43" s="57">
        <v>44974</v>
      </c>
      <c r="F43" s="42" t="s">
        <v>148</v>
      </c>
      <c r="G43" s="42" t="s">
        <v>149</v>
      </c>
      <c r="H43" s="42" t="s">
        <v>150</v>
      </c>
      <c r="I43" s="42" t="s">
        <v>78</v>
      </c>
      <c r="J43" s="56" t="s">
        <v>154</v>
      </c>
      <c r="K43" s="5">
        <v>100000</v>
      </c>
      <c r="L43" s="16">
        <v>86.674999999999997</v>
      </c>
      <c r="M43" s="17">
        <v>8667500</v>
      </c>
      <c r="N43" s="85" t="s">
        <v>80</v>
      </c>
      <c r="O43" s="58" t="s">
        <v>14</v>
      </c>
      <c r="P43" s="58" t="s">
        <v>61</v>
      </c>
      <c r="Q43" s="58" t="s">
        <v>62</v>
      </c>
      <c r="R43" s="50">
        <v>44974</v>
      </c>
      <c r="S43" s="5">
        <f t="shared" si="1"/>
        <v>8667500</v>
      </c>
      <c r="T43" s="52">
        <f>M43*V43</f>
        <v>3755367725</v>
      </c>
      <c r="U43" s="53">
        <f t="shared" si="0"/>
        <v>0</v>
      </c>
      <c r="V43" s="52">
        <f t="shared" si="2"/>
        <v>433.27</v>
      </c>
    </row>
    <row r="44" spans="1:22" x14ac:dyDescent="0.35">
      <c r="A44" s="44"/>
      <c r="B44" s="84" t="s">
        <v>41</v>
      </c>
      <c r="C44" s="56" t="s">
        <v>147</v>
      </c>
      <c r="D44" s="50">
        <v>44944</v>
      </c>
      <c r="E44" s="57">
        <v>44974</v>
      </c>
      <c r="F44" s="42" t="s">
        <v>148</v>
      </c>
      <c r="G44" s="42" t="s">
        <v>149</v>
      </c>
      <c r="H44" s="42" t="s">
        <v>152</v>
      </c>
      <c r="I44" s="42" t="s">
        <v>78</v>
      </c>
      <c r="J44" s="56" t="s">
        <v>155</v>
      </c>
      <c r="K44" s="5">
        <v>70000</v>
      </c>
      <c r="L44" s="16">
        <v>86.674999999999997</v>
      </c>
      <c r="M44" s="17">
        <v>6067250</v>
      </c>
      <c r="N44" s="85" t="s">
        <v>80</v>
      </c>
      <c r="O44" s="58" t="s">
        <v>14</v>
      </c>
      <c r="P44" s="58" t="s">
        <v>61</v>
      </c>
      <c r="Q44" s="58" t="s">
        <v>62</v>
      </c>
      <c r="R44" s="50">
        <v>44974</v>
      </c>
      <c r="S44" s="5">
        <f t="shared" si="1"/>
        <v>6067250</v>
      </c>
      <c r="T44" s="52">
        <f>M44*V44</f>
        <v>2628757407.5</v>
      </c>
      <c r="U44" s="53">
        <f t="shared" si="0"/>
        <v>0</v>
      </c>
      <c r="V44" s="52">
        <f t="shared" si="2"/>
        <v>433.27</v>
      </c>
    </row>
    <row r="45" spans="1:22" x14ac:dyDescent="0.35">
      <c r="A45" s="44"/>
      <c r="B45" s="84" t="s">
        <v>41</v>
      </c>
      <c r="C45" s="56" t="s">
        <v>156</v>
      </c>
      <c r="D45" s="50">
        <v>44948</v>
      </c>
      <c r="E45" s="57">
        <v>45038</v>
      </c>
      <c r="F45" s="42" t="s">
        <v>157</v>
      </c>
      <c r="G45" s="42" t="s">
        <v>158</v>
      </c>
      <c r="H45" s="42" t="s">
        <v>121</v>
      </c>
      <c r="I45" s="42" t="s">
        <v>46</v>
      </c>
      <c r="J45" s="56" t="s">
        <v>159</v>
      </c>
      <c r="K45" s="5">
        <v>985884</v>
      </c>
      <c r="L45" s="16">
        <v>85.007000000000005</v>
      </c>
      <c r="M45" s="17">
        <v>83807041.189999998</v>
      </c>
      <c r="N45" s="85" t="s">
        <v>48</v>
      </c>
      <c r="O45" s="58" t="s">
        <v>16</v>
      </c>
      <c r="P45" s="58" t="s">
        <v>81</v>
      </c>
      <c r="Q45" s="58" t="s">
        <v>82</v>
      </c>
      <c r="R45" s="50">
        <v>45038</v>
      </c>
      <c r="S45" s="51"/>
      <c r="T45" s="52">
        <f>M45*V45</f>
        <v>36311076736.391296</v>
      </c>
      <c r="U45" s="53">
        <f t="shared" si="0"/>
        <v>83807041.189999998</v>
      </c>
      <c r="V45" s="52">
        <f t="shared" si="2"/>
        <v>433.27</v>
      </c>
    </row>
    <row r="46" spans="1:22" ht="31" x14ac:dyDescent="0.35">
      <c r="A46" s="44"/>
      <c r="B46" s="84" t="s">
        <v>41</v>
      </c>
      <c r="C46" s="56" t="s">
        <v>160</v>
      </c>
      <c r="D46" s="50">
        <v>44927</v>
      </c>
      <c r="E46" s="57">
        <v>45017</v>
      </c>
      <c r="F46" s="42" t="s">
        <v>161</v>
      </c>
      <c r="G46" s="42" t="s">
        <v>162</v>
      </c>
      <c r="H46" s="42" t="s">
        <v>163</v>
      </c>
      <c r="I46" s="42" t="s">
        <v>46</v>
      </c>
      <c r="J46" s="56" t="s">
        <v>164</v>
      </c>
      <c r="K46" s="5">
        <v>997447</v>
      </c>
      <c r="L46" s="16">
        <v>78.242000000000004</v>
      </c>
      <c r="M46" s="17">
        <v>78042248.170000002</v>
      </c>
      <c r="N46" s="85" t="s">
        <v>48</v>
      </c>
      <c r="O46" s="58" t="s">
        <v>16</v>
      </c>
      <c r="P46" s="58" t="s">
        <v>81</v>
      </c>
      <c r="Q46" s="58" t="s">
        <v>82</v>
      </c>
      <c r="R46" s="50">
        <v>45017</v>
      </c>
      <c r="S46" s="51"/>
      <c r="T46" s="52">
        <f>M46*V46</f>
        <v>33813364864.615898</v>
      </c>
      <c r="U46" s="53">
        <f t="shared" si="0"/>
        <v>78042248.170000002</v>
      </c>
      <c r="V46" s="52">
        <f t="shared" si="2"/>
        <v>433.27</v>
      </c>
    </row>
    <row r="47" spans="1:22" x14ac:dyDescent="0.35">
      <c r="A47" s="44"/>
      <c r="B47" s="84" t="s">
        <v>41</v>
      </c>
      <c r="C47" s="56" t="s">
        <v>165</v>
      </c>
      <c r="D47" s="50">
        <v>44946</v>
      </c>
      <c r="E47" s="57">
        <v>45036</v>
      </c>
      <c r="F47" s="42" t="s">
        <v>166</v>
      </c>
      <c r="G47" s="42" t="s">
        <v>162</v>
      </c>
      <c r="H47" s="42" t="s">
        <v>163</v>
      </c>
      <c r="I47" s="42" t="s">
        <v>46</v>
      </c>
      <c r="J47" s="56" t="s">
        <v>167</v>
      </c>
      <c r="K47" s="5">
        <v>950187</v>
      </c>
      <c r="L47" s="16">
        <v>87.171999999999997</v>
      </c>
      <c r="M47" s="17">
        <v>82829701.159999996</v>
      </c>
      <c r="N47" s="85" t="s">
        <v>48</v>
      </c>
      <c r="O47" s="58" t="s">
        <v>16</v>
      </c>
      <c r="P47" s="58" t="s">
        <v>81</v>
      </c>
      <c r="Q47" s="58" t="s">
        <v>82</v>
      </c>
      <c r="R47" s="50">
        <v>45036</v>
      </c>
      <c r="S47" s="51"/>
      <c r="T47" s="52">
        <f>M47*V47</f>
        <v>35887624621.593201</v>
      </c>
      <c r="U47" s="53">
        <f t="shared" si="0"/>
        <v>82829701.159999996</v>
      </c>
      <c r="V47" s="52">
        <f t="shared" si="2"/>
        <v>433.27</v>
      </c>
    </row>
    <row r="48" spans="1:22" ht="31" x14ac:dyDescent="0.35">
      <c r="A48" s="44"/>
      <c r="B48" s="84" t="s">
        <v>41</v>
      </c>
      <c r="C48" s="56" t="s">
        <v>110</v>
      </c>
      <c r="D48" s="50">
        <v>44939</v>
      </c>
      <c r="E48" s="57">
        <v>45029</v>
      </c>
      <c r="F48" s="42" t="s">
        <v>168</v>
      </c>
      <c r="G48" s="42" t="s">
        <v>162</v>
      </c>
      <c r="H48" s="42" t="s">
        <v>163</v>
      </c>
      <c r="I48" s="42" t="s">
        <v>46</v>
      </c>
      <c r="J48" s="56" t="s">
        <v>169</v>
      </c>
      <c r="K48" s="5">
        <v>950015</v>
      </c>
      <c r="L48" s="16">
        <v>85.253</v>
      </c>
      <c r="M48" s="17">
        <v>80991628.799999997</v>
      </c>
      <c r="N48" s="85" t="s">
        <v>48</v>
      </c>
      <c r="O48" s="58" t="s">
        <v>16</v>
      </c>
      <c r="P48" s="58" t="s">
        <v>125</v>
      </c>
      <c r="Q48" s="58" t="s">
        <v>126</v>
      </c>
      <c r="R48" s="50">
        <v>45029</v>
      </c>
      <c r="S48" s="51"/>
      <c r="T48" s="52">
        <f>M48*V48</f>
        <v>35091243010.175995</v>
      </c>
      <c r="U48" s="53">
        <f t="shared" si="0"/>
        <v>80991628.799999997</v>
      </c>
      <c r="V48" s="52">
        <f t="shared" si="2"/>
        <v>433.27</v>
      </c>
    </row>
    <row r="49" spans="1:22" ht="31" x14ac:dyDescent="0.35">
      <c r="A49" s="44"/>
      <c r="B49" s="84" t="s">
        <v>41</v>
      </c>
      <c r="C49" s="56" t="s">
        <v>110</v>
      </c>
      <c r="D49" s="50">
        <v>44939</v>
      </c>
      <c r="E49" s="57">
        <v>45029</v>
      </c>
      <c r="F49" s="42" t="s">
        <v>168</v>
      </c>
      <c r="G49" s="42" t="s">
        <v>162</v>
      </c>
      <c r="H49" s="42" t="s">
        <v>163</v>
      </c>
      <c r="I49" s="42" t="s">
        <v>46</v>
      </c>
      <c r="J49" s="56" t="s">
        <v>170</v>
      </c>
      <c r="K49" s="5">
        <v>5000</v>
      </c>
      <c r="L49" s="16">
        <v>85.253</v>
      </c>
      <c r="M49" s="17">
        <v>426265</v>
      </c>
      <c r="N49" s="85" t="s">
        <v>48</v>
      </c>
      <c r="O49" s="58" t="s">
        <v>16</v>
      </c>
      <c r="P49" s="58" t="s">
        <v>125</v>
      </c>
      <c r="Q49" s="58" t="s">
        <v>126</v>
      </c>
      <c r="R49" s="50">
        <v>45029</v>
      </c>
      <c r="S49" s="51"/>
      <c r="T49" s="52">
        <f>M49*V49</f>
        <v>184687836.54999998</v>
      </c>
      <c r="U49" s="53">
        <f t="shared" si="0"/>
        <v>426265</v>
      </c>
      <c r="V49" s="52">
        <f t="shared" si="2"/>
        <v>433.27</v>
      </c>
    </row>
    <row r="50" spans="1:22" x14ac:dyDescent="0.35">
      <c r="A50" s="44"/>
      <c r="B50" s="84" t="s">
        <v>41</v>
      </c>
      <c r="C50" s="56" t="s">
        <v>142</v>
      </c>
      <c r="D50" s="50">
        <v>44952</v>
      </c>
      <c r="E50" s="57">
        <v>44982</v>
      </c>
      <c r="F50" s="42" t="s">
        <v>171</v>
      </c>
      <c r="G50" s="42" t="s">
        <v>162</v>
      </c>
      <c r="H50" s="42" t="s">
        <v>163</v>
      </c>
      <c r="I50" s="42" t="s">
        <v>46</v>
      </c>
      <c r="J50" s="56" t="s">
        <v>172</v>
      </c>
      <c r="K50" s="5">
        <v>950203</v>
      </c>
      <c r="L50" s="16">
        <v>84.26</v>
      </c>
      <c r="M50" s="17">
        <v>80064104.780000001</v>
      </c>
      <c r="N50" s="85" t="s">
        <v>48</v>
      </c>
      <c r="O50" s="58" t="s">
        <v>16</v>
      </c>
      <c r="P50" s="58" t="s">
        <v>61</v>
      </c>
      <c r="Q50" s="5" t="s">
        <v>62</v>
      </c>
      <c r="R50" s="59">
        <v>44982</v>
      </c>
      <c r="S50" s="51">
        <f t="shared" si="1"/>
        <v>80064104.780000001</v>
      </c>
      <c r="T50" s="52">
        <f>M50*V50</f>
        <v>34689374678.030602</v>
      </c>
      <c r="U50" s="53">
        <f t="shared" si="0"/>
        <v>0</v>
      </c>
      <c r="V50" s="52">
        <f t="shared" si="2"/>
        <v>433.27</v>
      </c>
    </row>
    <row r="51" spans="1:22" x14ac:dyDescent="0.35">
      <c r="A51" s="44"/>
      <c r="B51" s="84" t="s">
        <v>41</v>
      </c>
      <c r="C51" s="56" t="s">
        <v>173</v>
      </c>
      <c r="D51" s="50">
        <v>44956</v>
      </c>
      <c r="E51" s="57">
        <v>45046</v>
      </c>
      <c r="F51" s="42" t="s">
        <v>174</v>
      </c>
      <c r="G51" s="42" t="s">
        <v>175</v>
      </c>
      <c r="H51" s="42" t="s">
        <v>163</v>
      </c>
      <c r="I51" s="42" t="s">
        <v>46</v>
      </c>
      <c r="J51" s="56" t="s">
        <v>176</v>
      </c>
      <c r="K51" s="5">
        <v>902374</v>
      </c>
      <c r="L51" s="16">
        <v>82.13</v>
      </c>
      <c r="M51" s="17">
        <v>74111976.620000005</v>
      </c>
      <c r="N51" s="85" t="s">
        <v>48</v>
      </c>
      <c r="O51" s="58" t="s">
        <v>16</v>
      </c>
      <c r="P51" s="58" t="s">
        <v>81</v>
      </c>
      <c r="Q51" s="58" t="s">
        <v>82</v>
      </c>
      <c r="R51" s="50">
        <v>45046</v>
      </c>
      <c r="S51" s="51"/>
      <c r="T51" s="52">
        <f>M51*V51</f>
        <v>32110496110.1474</v>
      </c>
      <c r="U51" s="53">
        <f t="shared" si="0"/>
        <v>74111976.620000005</v>
      </c>
      <c r="V51" s="52">
        <f t="shared" si="2"/>
        <v>433.27</v>
      </c>
    </row>
    <row r="52" spans="1:22" x14ac:dyDescent="0.35">
      <c r="A52" s="44"/>
      <c r="B52" s="84"/>
      <c r="C52" s="56"/>
      <c r="D52" s="50"/>
      <c r="E52" s="57"/>
      <c r="F52" s="42"/>
      <c r="G52" s="42"/>
      <c r="H52" s="42"/>
      <c r="I52" s="42"/>
      <c r="J52" s="56"/>
      <c r="K52" s="5">
        <f>SUM(K11:K51)</f>
        <v>18355339</v>
      </c>
      <c r="L52" s="16"/>
      <c r="M52" s="5">
        <f>SUM(M11:M51)</f>
        <v>1547074224.9169998</v>
      </c>
      <c r="N52" s="85"/>
      <c r="O52" s="58"/>
      <c r="P52" s="58"/>
      <c r="Q52" s="58"/>
      <c r="R52" s="50"/>
      <c r="S52" s="51"/>
      <c r="T52" s="52"/>
      <c r="U52" s="53"/>
      <c r="V52" s="52">
        <f t="shared" si="2"/>
        <v>433.27</v>
      </c>
    </row>
    <row r="53" spans="1:22" ht="16" thickBot="1" x14ac:dyDescent="0.4">
      <c r="A53" s="44"/>
      <c r="B53" s="87"/>
      <c r="C53" s="63"/>
      <c r="D53" s="64"/>
      <c r="E53" s="65"/>
      <c r="F53" s="66"/>
      <c r="G53" s="66"/>
      <c r="H53" s="66"/>
      <c r="I53" s="66"/>
      <c r="J53" s="63"/>
      <c r="K53" s="18"/>
      <c r="L53" s="19"/>
      <c r="M53" s="20"/>
      <c r="N53" s="88"/>
      <c r="O53" s="67"/>
      <c r="P53" s="67"/>
      <c r="Q53" s="67"/>
      <c r="R53" s="50"/>
      <c r="S53" s="51"/>
      <c r="T53" s="52"/>
      <c r="U53" s="53">
        <f t="shared" ref="U53:U78" si="3">M53-S53</f>
        <v>0</v>
      </c>
      <c r="V53" s="68"/>
    </row>
    <row r="54" spans="1:22" ht="31" x14ac:dyDescent="0.35">
      <c r="A54" s="44"/>
      <c r="B54" s="54" t="s">
        <v>177</v>
      </c>
      <c r="C54" s="69" t="s">
        <v>178</v>
      </c>
      <c r="D54" s="70">
        <v>44981</v>
      </c>
      <c r="E54" s="71">
        <v>45071</v>
      </c>
      <c r="F54" s="54" t="s">
        <v>179</v>
      </c>
      <c r="G54" s="54" t="s">
        <v>180</v>
      </c>
      <c r="H54" s="54" t="s">
        <v>45</v>
      </c>
      <c r="I54" s="54" t="s">
        <v>46</v>
      </c>
      <c r="J54" s="69" t="s">
        <v>181</v>
      </c>
      <c r="K54" s="21">
        <v>948450</v>
      </c>
      <c r="L54" s="22">
        <v>81.47</v>
      </c>
      <c r="M54" s="23">
        <v>77270221.5</v>
      </c>
      <c r="N54" s="89" t="s">
        <v>48</v>
      </c>
      <c r="O54" s="72" t="s">
        <v>16</v>
      </c>
      <c r="P54" s="72" t="s">
        <v>81</v>
      </c>
      <c r="Q54" s="72" t="s">
        <v>82</v>
      </c>
      <c r="R54" s="50">
        <v>45071</v>
      </c>
      <c r="S54" s="51"/>
      <c r="T54" s="52">
        <f>M54*V54</f>
        <v>33478868869.305</v>
      </c>
      <c r="U54" s="53">
        <f t="shared" si="3"/>
        <v>77270221.5</v>
      </c>
      <c r="V54" s="55">
        <f>433.27</f>
        <v>433.27</v>
      </c>
    </row>
    <row r="55" spans="1:22" ht="31" x14ac:dyDescent="0.35">
      <c r="A55" s="44"/>
      <c r="B55" s="42" t="s">
        <v>177</v>
      </c>
      <c r="C55" s="56" t="s">
        <v>42</v>
      </c>
      <c r="D55" s="50">
        <v>44961</v>
      </c>
      <c r="E55" s="57">
        <v>44991</v>
      </c>
      <c r="F55" s="42" t="s">
        <v>182</v>
      </c>
      <c r="G55" s="42" t="s">
        <v>180</v>
      </c>
      <c r="H55" s="42" t="s">
        <v>45</v>
      </c>
      <c r="I55" s="42" t="s">
        <v>46</v>
      </c>
      <c r="J55" s="56" t="s">
        <v>183</v>
      </c>
      <c r="K55" s="5">
        <v>186451</v>
      </c>
      <c r="L55" s="16">
        <v>80.507000000000005</v>
      </c>
      <c r="M55" s="17">
        <v>15010610.66</v>
      </c>
      <c r="N55" s="85" t="s">
        <v>48</v>
      </c>
      <c r="O55" s="58" t="s">
        <v>16</v>
      </c>
      <c r="P55" s="58" t="s">
        <v>49</v>
      </c>
      <c r="Q55" s="58" t="s">
        <v>50</v>
      </c>
      <c r="R55" s="50">
        <v>44991</v>
      </c>
      <c r="S55" s="51">
        <f t="shared" si="1"/>
        <v>15010610.66</v>
      </c>
      <c r="T55" s="52">
        <f>M55*V55</f>
        <v>6503647280.6582003</v>
      </c>
      <c r="U55" s="53">
        <f t="shared" si="3"/>
        <v>0</v>
      </c>
      <c r="V55" s="52">
        <f>V54</f>
        <v>433.27</v>
      </c>
    </row>
    <row r="56" spans="1:22" ht="31" x14ac:dyDescent="0.35">
      <c r="A56" s="44"/>
      <c r="B56" s="42" t="s">
        <v>177</v>
      </c>
      <c r="C56" s="56" t="s">
        <v>42</v>
      </c>
      <c r="D56" s="50">
        <v>44961</v>
      </c>
      <c r="E56" s="57">
        <v>44991</v>
      </c>
      <c r="F56" s="42" t="s">
        <v>182</v>
      </c>
      <c r="G56" s="42" t="s">
        <v>180</v>
      </c>
      <c r="H56" s="42" t="s">
        <v>45</v>
      </c>
      <c r="I56" s="42" t="s">
        <v>46</v>
      </c>
      <c r="J56" s="56" t="s">
        <v>184</v>
      </c>
      <c r="K56" s="5">
        <v>318000</v>
      </c>
      <c r="L56" s="16">
        <v>80.507000000000005</v>
      </c>
      <c r="M56" s="17">
        <v>25601226</v>
      </c>
      <c r="N56" s="85" t="s">
        <v>48</v>
      </c>
      <c r="O56" s="58" t="s">
        <v>16</v>
      </c>
      <c r="P56" s="58" t="s">
        <v>49</v>
      </c>
      <c r="Q56" s="58" t="s">
        <v>50</v>
      </c>
      <c r="R56" s="50">
        <v>44991</v>
      </c>
      <c r="S56" s="51">
        <f t="shared" si="1"/>
        <v>25601226</v>
      </c>
      <c r="T56" s="52">
        <f>M56*V56</f>
        <v>11092243189.02</v>
      </c>
      <c r="U56" s="53">
        <f t="shared" si="3"/>
        <v>0</v>
      </c>
      <c r="V56" s="52">
        <f>V55</f>
        <v>433.27</v>
      </c>
    </row>
    <row r="57" spans="1:22" ht="31" x14ac:dyDescent="0.35">
      <c r="A57" s="44"/>
      <c r="B57" s="42" t="s">
        <v>177</v>
      </c>
      <c r="C57" s="56" t="s">
        <v>42</v>
      </c>
      <c r="D57" s="50">
        <v>44961</v>
      </c>
      <c r="E57" s="57">
        <v>44991</v>
      </c>
      <c r="F57" s="42" t="s">
        <v>182</v>
      </c>
      <c r="G57" s="42" t="s">
        <v>180</v>
      </c>
      <c r="H57" s="42" t="s">
        <v>45</v>
      </c>
      <c r="I57" s="42" t="s">
        <v>46</v>
      </c>
      <c r="J57" s="56" t="s">
        <v>185</v>
      </c>
      <c r="K57" s="5">
        <v>329000</v>
      </c>
      <c r="L57" s="16">
        <v>80.507000000000005</v>
      </c>
      <c r="M57" s="17">
        <v>26486803</v>
      </c>
      <c r="N57" s="85" t="s">
        <v>48</v>
      </c>
      <c r="O57" s="58" t="s">
        <v>16</v>
      </c>
      <c r="P57" s="58" t="s">
        <v>49</v>
      </c>
      <c r="Q57" s="58" t="s">
        <v>50</v>
      </c>
      <c r="R57" s="50">
        <v>44991</v>
      </c>
      <c r="S57" s="51">
        <f t="shared" si="1"/>
        <v>26486803</v>
      </c>
      <c r="T57" s="52">
        <f>M57*V57</f>
        <v>11475937135.809999</v>
      </c>
      <c r="U57" s="53">
        <f t="shared" si="3"/>
        <v>0</v>
      </c>
      <c r="V57" s="52">
        <f t="shared" ref="V57:V80" si="4">V56</f>
        <v>433.27</v>
      </c>
    </row>
    <row r="58" spans="1:22" ht="31" x14ac:dyDescent="0.35">
      <c r="A58" s="44"/>
      <c r="B58" s="42" t="s">
        <v>177</v>
      </c>
      <c r="C58" s="56" t="s">
        <v>42</v>
      </c>
      <c r="D58" s="50">
        <v>44961</v>
      </c>
      <c r="E58" s="57">
        <v>44991</v>
      </c>
      <c r="F58" s="42" t="s">
        <v>182</v>
      </c>
      <c r="G58" s="42" t="s">
        <v>180</v>
      </c>
      <c r="H58" s="42" t="s">
        <v>45</v>
      </c>
      <c r="I58" s="42" t="s">
        <v>46</v>
      </c>
      <c r="J58" s="56" t="s">
        <v>186</v>
      </c>
      <c r="K58" s="5">
        <v>116000</v>
      </c>
      <c r="L58" s="16">
        <v>80.507000000000005</v>
      </c>
      <c r="M58" s="17">
        <v>9338812</v>
      </c>
      <c r="N58" s="85" t="s">
        <v>48</v>
      </c>
      <c r="O58" s="58" t="s">
        <v>16</v>
      </c>
      <c r="P58" s="58" t="s">
        <v>49</v>
      </c>
      <c r="Q58" s="58" t="s">
        <v>50</v>
      </c>
      <c r="R58" s="50">
        <v>44991</v>
      </c>
      <c r="S58" s="51">
        <f t="shared" si="1"/>
        <v>9338812</v>
      </c>
      <c r="T58" s="52">
        <f>M58*V58</f>
        <v>4046227075.2399998</v>
      </c>
      <c r="U58" s="53">
        <f t="shared" si="3"/>
        <v>0</v>
      </c>
      <c r="V58" s="52">
        <f t="shared" si="4"/>
        <v>433.27</v>
      </c>
    </row>
    <row r="59" spans="1:22" x14ac:dyDescent="0.35">
      <c r="A59" s="44"/>
      <c r="B59" s="42" t="s">
        <v>177</v>
      </c>
      <c r="C59" s="56" t="s">
        <v>187</v>
      </c>
      <c r="D59" s="50">
        <v>44977</v>
      </c>
      <c r="E59" s="57">
        <v>45067</v>
      </c>
      <c r="F59" s="42" t="s">
        <v>188</v>
      </c>
      <c r="G59" s="42" t="s">
        <v>189</v>
      </c>
      <c r="H59" s="42" t="s">
        <v>136</v>
      </c>
      <c r="I59" s="42" t="s">
        <v>46</v>
      </c>
      <c r="J59" s="56" t="s">
        <v>190</v>
      </c>
      <c r="K59" s="5">
        <v>550010</v>
      </c>
      <c r="L59" s="16">
        <v>81.682000000000002</v>
      </c>
      <c r="M59" s="17">
        <v>44925916.82</v>
      </c>
      <c r="N59" s="85" t="s">
        <v>48</v>
      </c>
      <c r="O59" s="58" t="s">
        <v>16</v>
      </c>
      <c r="P59" s="58" t="s">
        <v>81</v>
      </c>
      <c r="Q59" s="58" t="s">
        <v>82</v>
      </c>
      <c r="R59" s="50">
        <v>45067</v>
      </c>
      <c r="S59" s="51"/>
      <c r="T59" s="52">
        <f>M59*V59</f>
        <v>19465051980.601398</v>
      </c>
      <c r="U59" s="53">
        <f t="shared" si="3"/>
        <v>44925916.82</v>
      </c>
      <c r="V59" s="52">
        <f t="shared" si="4"/>
        <v>433.27</v>
      </c>
    </row>
    <row r="60" spans="1:22" x14ac:dyDescent="0.35">
      <c r="A60" s="44"/>
      <c r="B60" s="42" t="s">
        <v>177</v>
      </c>
      <c r="C60" s="56" t="s">
        <v>187</v>
      </c>
      <c r="D60" s="50">
        <v>44977</v>
      </c>
      <c r="E60" s="57">
        <v>45067</v>
      </c>
      <c r="F60" s="42" t="s">
        <v>188</v>
      </c>
      <c r="G60" s="42" t="s">
        <v>189</v>
      </c>
      <c r="H60" s="42" t="s">
        <v>136</v>
      </c>
      <c r="I60" s="42" t="s">
        <v>46</v>
      </c>
      <c r="J60" s="56" t="s">
        <v>191</v>
      </c>
      <c r="K60" s="5">
        <v>500000</v>
      </c>
      <c r="L60" s="16">
        <v>81.682000000000002</v>
      </c>
      <c r="M60" s="17">
        <v>40841000</v>
      </c>
      <c r="N60" s="85" t="s">
        <v>48</v>
      </c>
      <c r="O60" s="58" t="s">
        <v>16</v>
      </c>
      <c r="P60" s="58" t="s">
        <v>81</v>
      </c>
      <c r="Q60" s="58" t="s">
        <v>82</v>
      </c>
      <c r="R60" s="50">
        <v>45067</v>
      </c>
      <c r="S60" s="51"/>
      <c r="T60" s="52">
        <f>M60*V60</f>
        <v>17695180070</v>
      </c>
      <c r="U60" s="53">
        <f t="shared" si="3"/>
        <v>40841000</v>
      </c>
      <c r="V60" s="52">
        <f t="shared" si="4"/>
        <v>433.27</v>
      </c>
    </row>
    <row r="61" spans="1:22" x14ac:dyDescent="0.35">
      <c r="A61" s="44"/>
      <c r="B61" s="42" t="s">
        <v>177</v>
      </c>
      <c r="C61" s="56" t="s">
        <v>187</v>
      </c>
      <c r="D61" s="50">
        <v>44977</v>
      </c>
      <c r="E61" s="57">
        <v>45067</v>
      </c>
      <c r="F61" s="42" t="s">
        <v>188</v>
      </c>
      <c r="G61" s="42" t="s">
        <v>189</v>
      </c>
      <c r="H61" s="42" t="s">
        <v>136</v>
      </c>
      <c r="I61" s="42" t="s">
        <v>46</v>
      </c>
      <c r="J61" s="56" t="s">
        <v>192</v>
      </c>
      <c r="K61" s="5">
        <v>1000</v>
      </c>
      <c r="L61" s="16">
        <v>81.682000000000002</v>
      </c>
      <c r="M61" s="17">
        <v>81682</v>
      </c>
      <c r="N61" s="85" t="s">
        <v>48</v>
      </c>
      <c r="O61" s="58" t="s">
        <v>16</v>
      </c>
      <c r="P61" s="58" t="s">
        <v>81</v>
      </c>
      <c r="Q61" s="58" t="s">
        <v>82</v>
      </c>
      <c r="R61" s="50">
        <v>45067</v>
      </c>
      <c r="S61" s="51"/>
      <c r="T61" s="52">
        <f>M61*V61</f>
        <v>35390360.140000001</v>
      </c>
      <c r="U61" s="53">
        <f t="shared" si="3"/>
        <v>81682</v>
      </c>
      <c r="V61" s="52">
        <f t="shared" si="4"/>
        <v>433.27</v>
      </c>
    </row>
    <row r="62" spans="1:22" x14ac:dyDescent="0.35">
      <c r="A62" s="44"/>
      <c r="B62" s="42" t="s">
        <v>177</v>
      </c>
      <c r="C62" s="56" t="s">
        <v>193</v>
      </c>
      <c r="D62" s="50">
        <v>44970</v>
      </c>
      <c r="E62" s="57">
        <v>45000</v>
      </c>
      <c r="F62" s="42" t="s">
        <v>194</v>
      </c>
      <c r="G62" s="42" t="s">
        <v>195</v>
      </c>
      <c r="H62" s="42" t="s">
        <v>77</v>
      </c>
      <c r="I62" s="42" t="s">
        <v>78</v>
      </c>
      <c r="J62" s="56" t="s">
        <v>196</v>
      </c>
      <c r="K62" s="5">
        <v>913603</v>
      </c>
      <c r="L62" s="16">
        <v>83.072000000000003</v>
      </c>
      <c r="M62" s="17">
        <v>75894828.420000002</v>
      </c>
      <c r="N62" s="85" t="s">
        <v>67</v>
      </c>
      <c r="O62" s="58" t="s">
        <v>15</v>
      </c>
      <c r="P62" s="58" t="s">
        <v>81</v>
      </c>
      <c r="Q62" s="58" t="s">
        <v>88</v>
      </c>
      <c r="R62" s="50">
        <v>45000</v>
      </c>
      <c r="S62" s="51"/>
      <c r="T62" s="52">
        <f>M62*V62</f>
        <v>32882952309.533398</v>
      </c>
      <c r="U62" s="53">
        <f t="shared" si="3"/>
        <v>75894828.420000002</v>
      </c>
      <c r="V62" s="52">
        <f t="shared" si="4"/>
        <v>433.27</v>
      </c>
    </row>
    <row r="63" spans="1:22" x14ac:dyDescent="0.35">
      <c r="A63" s="44"/>
      <c r="B63" s="42" t="s">
        <v>177</v>
      </c>
      <c r="C63" s="56" t="s">
        <v>193</v>
      </c>
      <c r="D63" s="50">
        <v>44970</v>
      </c>
      <c r="E63" s="57">
        <v>45000</v>
      </c>
      <c r="F63" s="42" t="s">
        <v>194</v>
      </c>
      <c r="G63" s="42" t="s">
        <v>195</v>
      </c>
      <c r="H63" s="42" t="s">
        <v>77</v>
      </c>
      <c r="I63" s="42" t="s">
        <v>78</v>
      </c>
      <c r="J63" s="56" t="s">
        <v>197</v>
      </c>
      <c r="K63" s="5">
        <v>100000</v>
      </c>
      <c r="L63" s="16">
        <v>83.072000000000003</v>
      </c>
      <c r="M63" s="17">
        <v>8307200</v>
      </c>
      <c r="N63" s="85" t="s">
        <v>80</v>
      </c>
      <c r="O63" s="58" t="s">
        <v>14</v>
      </c>
      <c r="P63" s="58" t="s">
        <v>92</v>
      </c>
      <c r="Q63" s="58" t="s">
        <v>93</v>
      </c>
      <c r="R63" s="50">
        <v>45000</v>
      </c>
      <c r="S63" s="5">
        <f t="shared" si="1"/>
        <v>8307200</v>
      </c>
      <c r="T63" s="52">
        <f>M63*V63</f>
        <v>3599260544</v>
      </c>
      <c r="U63" s="53">
        <f t="shared" si="3"/>
        <v>0</v>
      </c>
      <c r="V63" s="52">
        <f t="shared" si="4"/>
        <v>433.27</v>
      </c>
    </row>
    <row r="64" spans="1:22" x14ac:dyDescent="0.35">
      <c r="A64" s="44"/>
      <c r="B64" s="42" t="s">
        <v>177</v>
      </c>
      <c r="C64" s="56" t="s">
        <v>74</v>
      </c>
      <c r="D64" s="50">
        <v>44970</v>
      </c>
      <c r="E64" s="57">
        <v>45060</v>
      </c>
      <c r="F64" s="42" t="s">
        <v>198</v>
      </c>
      <c r="G64" s="42" t="s">
        <v>102</v>
      </c>
      <c r="H64" s="42" t="s">
        <v>103</v>
      </c>
      <c r="I64" s="42" t="s">
        <v>46</v>
      </c>
      <c r="J64" s="56" t="s">
        <v>199</v>
      </c>
      <c r="K64" s="5">
        <v>649846</v>
      </c>
      <c r="L64" s="16">
        <v>85.322999999999993</v>
      </c>
      <c r="M64" s="17">
        <v>55446810.259999998</v>
      </c>
      <c r="N64" s="85" t="s">
        <v>48</v>
      </c>
      <c r="O64" s="58" t="s">
        <v>16</v>
      </c>
      <c r="P64" s="58" t="s">
        <v>81</v>
      </c>
      <c r="Q64" s="58" t="s">
        <v>82</v>
      </c>
      <c r="R64" s="50">
        <v>45060</v>
      </c>
      <c r="S64" s="51"/>
      <c r="T64" s="52">
        <f>M64*V64</f>
        <v>24023439481.350197</v>
      </c>
      <c r="U64" s="53">
        <f t="shared" si="3"/>
        <v>55446810.259999998</v>
      </c>
      <c r="V64" s="52">
        <f t="shared" si="4"/>
        <v>433.27</v>
      </c>
    </row>
    <row r="65" spans="1:22" x14ac:dyDescent="0.35">
      <c r="A65" s="44"/>
      <c r="B65" s="42" t="s">
        <v>177</v>
      </c>
      <c r="C65" s="56" t="s">
        <v>200</v>
      </c>
      <c r="D65" s="50">
        <v>44975</v>
      </c>
      <c r="E65" s="57">
        <v>45065</v>
      </c>
      <c r="F65" s="42" t="s">
        <v>194</v>
      </c>
      <c r="G65" s="42" t="s">
        <v>107</v>
      </c>
      <c r="H65" s="42" t="s">
        <v>108</v>
      </c>
      <c r="I65" s="42" t="s">
        <v>78</v>
      </c>
      <c r="J65" s="56" t="s">
        <v>201</v>
      </c>
      <c r="K65" s="5">
        <v>997206</v>
      </c>
      <c r="L65" s="16">
        <v>84.296000000000006</v>
      </c>
      <c r="M65" s="17">
        <v>84060476.980000004</v>
      </c>
      <c r="N65" s="85" t="s">
        <v>80</v>
      </c>
      <c r="O65" s="58" t="s">
        <v>14</v>
      </c>
      <c r="P65" s="58" t="s">
        <v>81</v>
      </c>
      <c r="Q65" s="58" t="s">
        <v>82</v>
      </c>
      <c r="R65" s="50">
        <v>45065</v>
      </c>
      <c r="S65" s="5"/>
      <c r="T65" s="52">
        <f>M65*V65</f>
        <v>36420882861.124603</v>
      </c>
      <c r="U65" s="53">
        <f t="shared" si="3"/>
        <v>84060476.980000004</v>
      </c>
      <c r="V65" s="52">
        <f t="shared" si="4"/>
        <v>433.27</v>
      </c>
    </row>
    <row r="66" spans="1:22" x14ac:dyDescent="0.35">
      <c r="A66" s="44"/>
      <c r="B66" s="42" t="s">
        <v>177</v>
      </c>
      <c r="C66" s="56" t="s">
        <v>202</v>
      </c>
      <c r="D66" s="50">
        <v>44971</v>
      </c>
      <c r="E66" s="57">
        <v>45061</v>
      </c>
      <c r="F66" s="42" t="s">
        <v>132</v>
      </c>
      <c r="G66" s="42" t="s">
        <v>112</v>
      </c>
      <c r="H66" s="42" t="s">
        <v>113</v>
      </c>
      <c r="I66" s="42" t="s">
        <v>78</v>
      </c>
      <c r="J66" s="56" t="s">
        <v>203</v>
      </c>
      <c r="K66" s="5">
        <v>300000</v>
      </c>
      <c r="L66" s="16">
        <v>84.369</v>
      </c>
      <c r="M66" s="17">
        <v>25310700</v>
      </c>
      <c r="N66" s="85" t="s">
        <v>80</v>
      </c>
      <c r="O66" s="58" t="s">
        <v>14</v>
      </c>
      <c r="P66" s="58" t="s">
        <v>81</v>
      </c>
      <c r="Q66" s="58" t="s">
        <v>82</v>
      </c>
      <c r="R66" s="50">
        <v>45061</v>
      </c>
      <c r="S66" s="5"/>
      <c r="T66" s="52">
        <f>M66*V66</f>
        <v>10966366989</v>
      </c>
      <c r="U66" s="53">
        <f t="shared" si="3"/>
        <v>25310700</v>
      </c>
      <c r="V66" s="52">
        <f t="shared" si="4"/>
        <v>433.27</v>
      </c>
    </row>
    <row r="67" spans="1:22" x14ac:dyDescent="0.35">
      <c r="A67" s="44"/>
      <c r="B67" s="42" t="s">
        <v>177</v>
      </c>
      <c r="C67" s="56" t="s">
        <v>202</v>
      </c>
      <c r="D67" s="50">
        <v>44971</v>
      </c>
      <c r="E67" s="57">
        <v>45061</v>
      </c>
      <c r="F67" s="42" t="s">
        <v>132</v>
      </c>
      <c r="G67" s="42" t="s">
        <v>112</v>
      </c>
      <c r="H67" s="42" t="s">
        <v>113</v>
      </c>
      <c r="I67" s="42" t="s">
        <v>78</v>
      </c>
      <c r="J67" s="56" t="s">
        <v>204</v>
      </c>
      <c r="K67" s="5">
        <v>648596</v>
      </c>
      <c r="L67" s="16">
        <v>84.369</v>
      </c>
      <c r="M67" s="17">
        <v>54721395.920000002</v>
      </c>
      <c r="N67" s="85" t="s">
        <v>64</v>
      </c>
      <c r="O67" s="58" t="s">
        <v>17</v>
      </c>
      <c r="P67" s="58" t="s">
        <v>81</v>
      </c>
      <c r="Q67" s="58" t="s">
        <v>84</v>
      </c>
      <c r="R67" s="50">
        <v>45061</v>
      </c>
      <c r="S67" s="51"/>
      <c r="T67" s="52">
        <f>M67*V67</f>
        <v>23709139210.2584</v>
      </c>
      <c r="U67" s="53">
        <f t="shared" si="3"/>
        <v>54721395.920000002</v>
      </c>
      <c r="V67" s="52">
        <f t="shared" si="4"/>
        <v>433.27</v>
      </c>
    </row>
    <row r="68" spans="1:22" x14ac:dyDescent="0.35">
      <c r="A68" s="44"/>
      <c r="B68" s="42" t="s">
        <v>177</v>
      </c>
      <c r="C68" s="56" t="s">
        <v>200</v>
      </c>
      <c r="D68" s="50">
        <v>44982</v>
      </c>
      <c r="E68" s="57">
        <v>45072</v>
      </c>
      <c r="F68" s="42" t="s">
        <v>116</v>
      </c>
      <c r="G68" s="42" t="s">
        <v>112</v>
      </c>
      <c r="H68" s="42" t="s">
        <v>113</v>
      </c>
      <c r="I68" s="42" t="s">
        <v>78</v>
      </c>
      <c r="J68" s="56" t="s">
        <v>205</v>
      </c>
      <c r="K68" s="5">
        <v>631291</v>
      </c>
      <c r="L68" s="16">
        <v>85.23</v>
      </c>
      <c r="M68" s="17">
        <v>53804931.93</v>
      </c>
      <c r="N68" s="85" t="s">
        <v>67</v>
      </c>
      <c r="O68" s="58" t="s">
        <v>15</v>
      </c>
      <c r="P68" s="58" t="s">
        <v>81</v>
      </c>
      <c r="Q68" s="58" t="s">
        <v>88</v>
      </c>
      <c r="R68" s="50">
        <v>45072</v>
      </c>
      <c r="S68" s="51"/>
      <c r="T68" s="52">
        <f>M68*V68</f>
        <v>23312062857.3111</v>
      </c>
      <c r="U68" s="53">
        <f t="shared" si="3"/>
        <v>53804931.93</v>
      </c>
      <c r="V68" s="52">
        <f t="shared" si="4"/>
        <v>433.27</v>
      </c>
    </row>
    <row r="69" spans="1:22" x14ac:dyDescent="0.35">
      <c r="A69" s="44"/>
      <c r="B69" s="42" t="s">
        <v>177</v>
      </c>
      <c r="C69" s="56" t="s">
        <v>206</v>
      </c>
      <c r="D69" s="50">
        <v>44975</v>
      </c>
      <c r="E69" s="57">
        <v>45065</v>
      </c>
      <c r="F69" s="42" t="s">
        <v>207</v>
      </c>
      <c r="G69" s="42" t="s">
        <v>208</v>
      </c>
      <c r="H69" s="42" t="s">
        <v>121</v>
      </c>
      <c r="I69" s="42" t="s">
        <v>46</v>
      </c>
      <c r="J69" s="56" t="s">
        <v>209</v>
      </c>
      <c r="K69" s="5">
        <v>948372</v>
      </c>
      <c r="L69" s="16">
        <v>85.19</v>
      </c>
      <c r="M69" s="17">
        <v>80791810.680000007</v>
      </c>
      <c r="N69" s="85" t="s">
        <v>48</v>
      </c>
      <c r="O69" s="58" t="s">
        <v>16</v>
      </c>
      <c r="P69" s="58" t="s">
        <v>81</v>
      </c>
      <c r="Q69" s="58" t="s">
        <v>82</v>
      </c>
      <c r="R69" s="50">
        <v>45065</v>
      </c>
      <c r="S69" s="51"/>
      <c r="T69" s="52">
        <f>M69*V69</f>
        <v>35004667813.323601</v>
      </c>
      <c r="U69" s="53">
        <f t="shared" si="3"/>
        <v>80791810.680000007</v>
      </c>
      <c r="V69" s="52">
        <f t="shared" si="4"/>
        <v>433.27</v>
      </c>
    </row>
    <row r="70" spans="1:22" x14ac:dyDescent="0.35">
      <c r="A70" s="44"/>
      <c r="B70" s="42" t="s">
        <v>177</v>
      </c>
      <c r="C70" s="56" t="s">
        <v>74</v>
      </c>
      <c r="D70" s="50">
        <v>44975</v>
      </c>
      <c r="E70" s="57">
        <v>45005</v>
      </c>
      <c r="F70" s="42" t="s">
        <v>210</v>
      </c>
      <c r="G70" s="42" t="s">
        <v>129</v>
      </c>
      <c r="H70" s="42" t="s">
        <v>136</v>
      </c>
      <c r="I70" s="42" t="s">
        <v>46</v>
      </c>
      <c r="J70" s="56" t="s">
        <v>211</v>
      </c>
      <c r="K70" s="5">
        <v>948114</v>
      </c>
      <c r="L70" s="16">
        <v>82.725999999999999</v>
      </c>
      <c r="M70" s="17">
        <v>78433678.760000005</v>
      </c>
      <c r="N70" s="85" t="s">
        <v>48</v>
      </c>
      <c r="O70" s="58" t="s">
        <v>16</v>
      </c>
      <c r="P70" s="58" t="s">
        <v>212</v>
      </c>
      <c r="Q70" s="58" t="s">
        <v>213</v>
      </c>
      <c r="R70" s="50">
        <v>45005</v>
      </c>
      <c r="S70" s="51">
        <f t="shared" si="1"/>
        <v>78433678.760000005</v>
      </c>
      <c r="T70" s="52">
        <f>M70*V70</f>
        <v>33982959996.3452</v>
      </c>
      <c r="U70" s="53">
        <f t="shared" si="3"/>
        <v>0</v>
      </c>
      <c r="V70" s="52">
        <f t="shared" si="4"/>
        <v>433.27</v>
      </c>
    </row>
    <row r="71" spans="1:22" x14ac:dyDescent="0.35">
      <c r="A71" s="44"/>
      <c r="B71" s="42" t="s">
        <v>177</v>
      </c>
      <c r="C71" s="56" t="s">
        <v>147</v>
      </c>
      <c r="D71" s="50">
        <v>44964</v>
      </c>
      <c r="E71" s="57">
        <v>45054</v>
      </c>
      <c r="F71" s="42" t="s">
        <v>214</v>
      </c>
      <c r="G71" s="42" t="s">
        <v>149</v>
      </c>
      <c r="H71" s="42" t="s">
        <v>150</v>
      </c>
      <c r="I71" s="42" t="s">
        <v>78</v>
      </c>
      <c r="J71" s="56" t="s">
        <v>215</v>
      </c>
      <c r="K71" s="5">
        <v>100000</v>
      </c>
      <c r="L71" s="16">
        <v>85.346999999999994</v>
      </c>
      <c r="M71" s="17">
        <v>8534700</v>
      </c>
      <c r="N71" s="85" t="s">
        <v>64</v>
      </c>
      <c r="O71" s="58" t="s">
        <v>17</v>
      </c>
      <c r="P71" s="5" t="s">
        <v>61</v>
      </c>
      <c r="Q71" s="58" t="s">
        <v>65</v>
      </c>
      <c r="R71" s="50">
        <v>45054</v>
      </c>
      <c r="S71" s="51">
        <f t="shared" si="1"/>
        <v>8534700</v>
      </c>
      <c r="T71" s="52">
        <f>M71*V71</f>
        <v>3697829469</v>
      </c>
      <c r="U71" s="53">
        <f t="shared" si="3"/>
        <v>0</v>
      </c>
      <c r="V71" s="52">
        <f t="shared" si="4"/>
        <v>433.27</v>
      </c>
    </row>
    <row r="72" spans="1:22" x14ac:dyDescent="0.35">
      <c r="A72" s="44"/>
      <c r="B72" s="42" t="s">
        <v>177</v>
      </c>
      <c r="C72" s="56" t="s">
        <v>147</v>
      </c>
      <c r="D72" s="50">
        <v>44964</v>
      </c>
      <c r="E72" s="57">
        <v>45054</v>
      </c>
      <c r="F72" s="42" t="s">
        <v>214</v>
      </c>
      <c r="G72" s="42" t="s">
        <v>149</v>
      </c>
      <c r="H72" s="42" t="s">
        <v>150</v>
      </c>
      <c r="I72" s="42" t="s">
        <v>78</v>
      </c>
      <c r="J72" s="56" t="s">
        <v>216</v>
      </c>
      <c r="K72" s="5">
        <v>30000</v>
      </c>
      <c r="L72" s="16">
        <v>85.346999999999994</v>
      </c>
      <c r="M72" s="17">
        <v>2560410</v>
      </c>
      <c r="N72" s="85" t="s">
        <v>64</v>
      </c>
      <c r="O72" s="58" t="s">
        <v>17</v>
      </c>
      <c r="P72" s="5" t="s">
        <v>61</v>
      </c>
      <c r="Q72" s="58" t="s">
        <v>65</v>
      </c>
      <c r="R72" s="50">
        <v>45054</v>
      </c>
      <c r="S72" s="51">
        <f t="shared" si="1"/>
        <v>2560410</v>
      </c>
      <c r="T72" s="52">
        <f>M72*V72</f>
        <v>1109348840.7</v>
      </c>
      <c r="U72" s="53">
        <f t="shared" si="3"/>
        <v>0</v>
      </c>
      <c r="V72" s="52">
        <f t="shared" si="4"/>
        <v>433.27</v>
      </c>
    </row>
    <row r="73" spans="1:22" x14ac:dyDescent="0.35">
      <c r="A73" s="44"/>
      <c r="B73" s="42" t="s">
        <v>177</v>
      </c>
      <c r="C73" s="56" t="s">
        <v>147</v>
      </c>
      <c r="D73" s="50">
        <v>44964</v>
      </c>
      <c r="E73" s="57">
        <v>44994</v>
      </c>
      <c r="F73" s="42" t="s">
        <v>214</v>
      </c>
      <c r="G73" s="42" t="s">
        <v>149</v>
      </c>
      <c r="H73" s="42" t="s">
        <v>150</v>
      </c>
      <c r="I73" s="42" t="s">
        <v>78</v>
      </c>
      <c r="J73" s="56" t="s">
        <v>217</v>
      </c>
      <c r="K73" s="5">
        <v>70000</v>
      </c>
      <c r="L73" s="16">
        <v>85.346999999999994</v>
      </c>
      <c r="M73" s="17">
        <v>5974290</v>
      </c>
      <c r="N73" s="85" t="s">
        <v>80</v>
      </c>
      <c r="O73" s="58" t="s">
        <v>14</v>
      </c>
      <c r="P73" s="5" t="s">
        <v>61</v>
      </c>
      <c r="Q73" s="58" t="s">
        <v>62</v>
      </c>
      <c r="R73" s="50">
        <v>44994</v>
      </c>
      <c r="S73" s="5">
        <f t="shared" si="1"/>
        <v>5974290</v>
      </c>
      <c r="T73" s="52">
        <f>M73*V73</f>
        <v>2588480628.2999997</v>
      </c>
      <c r="U73" s="53">
        <f t="shared" si="3"/>
        <v>0</v>
      </c>
      <c r="V73" s="52">
        <f t="shared" si="4"/>
        <v>433.27</v>
      </c>
    </row>
    <row r="74" spans="1:22" x14ac:dyDescent="0.35">
      <c r="A74" s="44"/>
      <c r="B74" s="42" t="s">
        <v>177</v>
      </c>
      <c r="C74" s="56" t="s">
        <v>147</v>
      </c>
      <c r="D74" s="50">
        <v>44964</v>
      </c>
      <c r="E74" s="57">
        <v>44994</v>
      </c>
      <c r="F74" s="42" t="s">
        <v>214</v>
      </c>
      <c r="G74" s="42" t="s">
        <v>149</v>
      </c>
      <c r="H74" s="42" t="s">
        <v>150</v>
      </c>
      <c r="I74" s="42" t="s">
        <v>78</v>
      </c>
      <c r="J74" s="56" t="s">
        <v>218</v>
      </c>
      <c r="K74" s="5">
        <v>100000</v>
      </c>
      <c r="L74" s="16">
        <v>85.346999999999994</v>
      </c>
      <c r="M74" s="17">
        <v>8534700</v>
      </c>
      <c r="N74" s="85" t="s">
        <v>80</v>
      </c>
      <c r="O74" s="58" t="s">
        <v>14</v>
      </c>
      <c r="P74" s="5" t="s">
        <v>61</v>
      </c>
      <c r="Q74" s="58" t="s">
        <v>62</v>
      </c>
      <c r="R74" s="50">
        <v>44994</v>
      </c>
      <c r="S74" s="5">
        <f t="shared" si="1"/>
        <v>8534700</v>
      </c>
      <c r="T74" s="52">
        <f>M74*V74</f>
        <v>3697829469</v>
      </c>
      <c r="U74" s="53">
        <f t="shared" si="3"/>
        <v>0</v>
      </c>
      <c r="V74" s="52">
        <f t="shared" si="4"/>
        <v>433.27</v>
      </c>
    </row>
    <row r="75" spans="1:22" ht="31" x14ac:dyDescent="0.35">
      <c r="A75" s="44"/>
      <c r="B75" s="42" t="s">
        <v>177</v>
      </c>
      <c r="C75" s="56" t="s">
        <v>219</v>
      </c>
      <c r="D75" s="50">
        <v>44982</v>
      </c>
      <c r="E75" s="57">
        <v>45072</v>
      </c>
      <c r="F75" s="42" t="s">
        <v>220</v>
      </c>
      <c r="G75" s="42" t="s">
        <v>162</v>
      </c>
      <c r="H75" s="42" t="s">
        <v>163</v>
      </c>
      <c r="I75" s="42" t="s">
        <v>46</v>
      </c>
      <c r="J75" s="56" t="s">
        <v>221</v>
      </c>
      <c r="K75" s="5">
        <v>950233</v>
      </c>
      <c r="L75" s="16">
        <v>84.557000000000002</v>
      </c>
      <c r="M75" s="17">
        <v>80348851.780000001</v>
      </c>
      <c r="N75" s="85" t="s">
        <v>48</v>
      </c>
      <c r="O75" s="58" t="s">
        <v>16</v>
      </c>
      <c r="P75" s="58" t="s">
        <v>81</v>
      </c>
      <c r="Q75" s="58" t="s">
        <v>82</v>
      </c>
      <c r="R75" s="50">
        <v>45072</v>
      </c>
      <c r="S75" s="51"/>
      <c r="T75" s="52">
        <f>M75*V75</f>
        <v>34812747010.720596</v>
      </c>
      <c r="U75" s="53">
        <f t="shared" si="3"/>
        <v>80348851.780000001</v>
      </c>
      <c r="V75" s="52">
        <f t="shared" si="4"/>
        <v>433.27</v>
      </c>
    </row>
    <row r="76" spans="1:22" x14ac:dyDescent="0.35">
      <c r="A76" s="44"/>
      <c r="B76" s="42" t="s">
        <v>177</v>
      </c>
      <c r="C76" s="56" t="s">
        <v>193</v>
      </c>
      <c r="D76" s="50">
        <v>44963</v>
      </c>
      <c r="E76" s="57">
        <v>45053</v>
      </c>
      <c r="F76" s="42" t="s">
        <v>222</v>
      </c>
      <c r="G76" s="42" t="s">
        <v>162</v>
      </c>
      <c r="H76" s="42" t="s">
        <v>163</v>
      </c>
      <c r="I76" s="42" t="s">
        <v>46</v>
      </c>
      <c r="J76" s="56" t="s">
        <v>223</v>
      </c>
      <c r="K76" s="5">
        <v>250087</v>
      </c>
      <c r="L76" s="16">
        <v>84.864999999999995</v>
      </c>
      <c r="M76" s="17">
        <v>21223633.260000002</v>
      </c>
      <c r="N76" s="85" t="s">
        <v>48</v>
      </c>
      <c r="O76" s="58" t="s">
        <v>16</v>
      </c>
      <c r="P76" s="58" t="s">
        <v>81</v>
      </c>
      <c r="Q76" s="58" t="s">
        <v>82</v>
      </c>
      <c r="R76" s="50">
        <v>45053</v>
      </c>
      <c r="S76" s="51"/>
      <c r="T76" s="52">
        <f>M76*V76</f>
        <v>9195563582.5601997</v>
      </c>
      <c r="U76" s="53">
        <f t="shared" si="3"/>
        <v>21223633.260000002</v>
      </c>
      <c r="V76" s="52">
        <f t="shared" si="4"/>
        <v>433.27</v>
      </c>
    </row>
    <row r="77" spans="1:22" x14ac:dyDescent="0.35">
      <c r="A77" s="44"/>
      <c r="B77" s="42" t="s">
        <v>177</v>
      </c>
      <c r="C77" s="56" t="s">
        <v>193</v>
      </c>
      <c r="D77" s="50">
        <v>44963</v>
      </c>
      <c r="E77" s="57">
        <v>45053</v>
      </c>
      <c r="F77" s="42" t="s">
        <v>222</v>
      </c>
      <c r="G77" s="42" t="s">
        <v>162</v>
      </c>
      <c r="H77" s="42" t="s">
        <v>163</v>
      </c>
      <c r="I77" s="42" t="s">
        <v>46</v>
      </c>
      <c r="J77" s="56" t="s">
        <v>224</v>
      </c>
      <c r="K77" s="5">
        <v>700000</v>
      </c>
      <c r="L77" s="16">
        <v>84.864999999999995</v>
      </c>
      <c r="M77" s="17">
        <v>59405500</v>
      </c>
      <c r="N77" s="85" t="s">
        <v>48</v>
      </c>
      <c r="O77" s="58" t="s">
        <v>16</v>
      </c>
      <c r="P77" s="58" t="s">
        <v>81</v>
      </c>
      <c r="Q77" s="58" t="s">
        <v>82</v>
      </c>
      <c r="R77" s="50">
        <v>45053</v>
      </c>
      <c r="S77" s="51"/>
      <c r="T77" s="52">
        <f>M77*V77</f>
        <v>25738620985</v>
      </c>
      <c r="U77" s="53">
        <f t="shared" si="3"/>
        <v>59405500</v>
      </c>
      <c r="V77" s="52">
        <f t="shared" si="4"/>
        <v>433.27</v>
      </c>
    </row>
    <row r="78" spans="1:22" x14ac:dyDescent="0.35">
      <c r="A78" s="44"/>
      <c r="B78" s="42" t="s">
        <v>177</v>
      </c>
      <c r="C78" s="56" t="s">
        <v>202</v>
      </c>
      <c r="D78" s="50">
        <v>44978</v>
      </c>
      <c r="E78" s="57">
        <v>45068</v>
      </c>
      <c r="F78" s="42" t="s">
        <v>225</v>
      </c>
      <c r="G78" s="42" t="s">
        <v>162</v>
      </c>
      <c r="H78" s="42" t="s">
        <v>163</v>
      </c>
      <c r="I78" s="42" t="s">
        <v>46</v>
      </c>
      <c r="J78" s="56" t="s">
        <v>226</v>
      </c>
      <c r="K78" s="5">
        <v>949909</v>
      </c>
      <c r="L78" s="16">
        <v>85.741</v>
      </c>
      <c r="M78" s="17">
        <v>81446147.569999993</v>
      </c>
      <c r="N78" s="85" t="s">
        <v>48</v>
      </c>
      <c r="O78" s="58" t="s">
        <v>16</v>
      </c>
      <c r="P78" s="58" t="s">
        <v>81</v>
      </c>
      <c r="Q78" s="58" t="s">
        <v>82</v>
      </c>
      <c r="R78" s="50">
        <v>45068</v>
      </c>
      <c r="S78" s="51"/>
      <c r="T78" s="52">
        <f>M78*V78</f>
        <v>35288172357.653893</v>
      </c>
      <c r="U78" s="53">
        <f t="shared" si="3"/>
        <v>81446147.569999993</v>
      </c>
      <c r="V78" s="52">
        <f t="shared" si="4"/>
        <v>433.27</v>
      </c>
    </row>
    <row r="79" spans="1:22" x14ac:dyDescent="0.35">
      <c r="A79" s="44"/>
      <c r="B79" s="42"/>
      <c r="C79" s="56"/>
      <c r="D79" s="42"/>
      <c r="E79" s="42"/>
      <c r="F79" s="42"/>
      <c r="G79" s="42"/>
      <c r="H79" s="42"/>
      <c r="I79" s="42"/>
      <c r="J79" s="62"/>
      <c r="K79" s="5">
        <f>SUM(K54:K78)</f>
        <v>12236168</v>
      </c>
      <c r="L79" s="16"/>
      <c r="M79" s="17">
        <f>SUM(M54:M78)</f>
        <v>1024356337.5399997</v>
      </c>
      <c r="N79" s="85"/>
      <c r="O79" s="58"/>
      <c r="P79" s="58"/>
      <c r="Q79" s="58"/>
      <c r="R79" s="50"/>
      <c r="S79" s="51"/>
      <c r="T79" s="52"/>
      <c r="U79" s="53"/>
      <c r="V79" s="52">
        <f t="shared" si="4"/>
        <v>433.27</v>
      </c>
    </row>
    <row r="80" spans="1:22" x14ac:dyDescent="0.35">
      <c r="A80" s="44"/>
      <c r="B80" s="42"/>
      <c r="C80" s="56"/>
      <c r="D80" s="42"/>
      <c r="E80" s="42"/>
      <c r="F80" s="42"/>
      <c r="G80" s="42"/>
      <c r="H80" s="42"/>
      <c r="I80" s="42"/>
      <c r="J80" s="62"/>
      <c r="K80" s="5"/>
      <c r="L80" s="16"/>
      <c r="M80" s="17"/>
      <c r="N80" s="85"/>
      <c r="O80" s="58"/>
      <c r="P80" s="58"/>
      <c r="Q80" s="58"/>
      <c r="R80" s="50"/>
      <c r="S80" s="51"/>
      <c r="T80" s="52"/>
      <c r="U80" s="53"/>
      <c r="V80" s="52">
        <f t="shared" si="4"/>
        <v>433.27</v>
      </c>
    </row>
    <row r="81" spans="1:22" ht="16" thickBot="1" x14ac:dyDescent="0.4">
      <c r="A81" s="44"/>
      <c r="B81" s="38"/>
      <c r="C81" s="36"/>
      <c r="D81" s="38"/>
      <c r="E81" s="38"/>
      <c r="F81" s="38"/>
      <c r="G81" s="38"/>
      <c r="H81" s="38"/>
      <c r="I81" s="38"/>
      <c r="J81" s="40"/>
      <c r="K81" s="10"/>
      <c r="L81" s="11"/>
      <c r="M81" s="24"/>
      <c r="N81" s="90"/>
      <c r="O81" s="73"/>
      <c r="P81" s="73"/>
      <c r="Q81" s="73"/>
      <c r="R81" s="50"/>
      <c r="S81" s="51"/>
      <c r="T81" s="52"/>
      <c r="U81" s="53"/>
      <c r="V81" s="91"/>
    </row>
    <row r="82" spans="1:22" x14ac:dyDescent="0.35">
      <c r="A82" s="44"/>
      <c r="B82" s="81" t="s">
        <v>227</v>
      </c>
      <c r="C82" s="45" t="s">
        <v>228</v>
      </c>
      <c r="D82" s="46">
        <v>44998</v>
      </c>
      <c r="E82" s="47">
        <v>45088</v>
      </c>
      <c r="F82" s="48" t="s">
        <v>229</v>
      </c>
      <c r="G82" s="48" t="s">
        <v>230</v>
      </c>
      <c r="H82" s="48" t="s">
        <v>231</v>
      </c>
      <c r="I82" s="48" t="s">
        <v>78</v>
      </c>
      <c r="J82" s="45" t="s">
        <v>232</v>
      </c>
      <c r="K82" s="13">
        <v>149588</v>
      </c>
      <c r="L82" s="14">
        <v>74.209999999999994</v>
      </c>
      <c r="M82" s="15">
        <v>11100925.48</v>
      </c>
      <c r="N82" s="82" t="s">
        <v>64</v>
      </c>
      <c r="O82" s="49" t="s">
        <v>17</v>
      </c>
      <c r="P82" s="49" t="s">
        <v>81</v>
      </c>
      <c r="Q82" s="49" t="s">
        <v>84</v>
      </c>
      <c r="R82" s="50">
        <v>45088</v>
      </c>
      <c r="S82" s="51"/>
      <c r="T82" s="52">
        <f>M82*V82</f>
        <v>4828680565.2904005</v>
      </c>
      <c r="U82" s="53">
        <f t="shared" ref="U82:U112" si="5">M82-S82</f>
        <v>11100925.48</v>
      </c>
      <c r="V82" s="83">
        <f>434.98</f>
        <v>434.98</v>
      </c>
    </row>
    <row r="83" spans="1:22" x14ac:dyDescent="0.35">
      <c r="A83" s="44"/>
      <c r="B83" s="84" t="s">
        <v>227</v>
      </c>
      <c r="C83" s="56" t="s">
        <v>228</v>
      </c>
      <c r="D83" s="50">
        <v>44995</v>
      </c>
      <c r="E83" s="57">
        <v>45085</v>
      </c>
      <c r="F83" s="42" t="s">
        <v>233</v>
      </c>
      <c r="G83" s="42" t="s">
        <v>230</v>
      </c>
      <c r="H83" s="42" t="s">
        <v>231</v>
      </c>
      <c r="I83" s="42" t="s">
        <v>78</v>
      </c>
      <c r="J83" s="56" t="s">
        <v>234</v>
      </c>
      <c r="K83" s="5">
        <v>368774</v>
      </c>
      <c r="L83" s="16">
        <v>76.103999999999999</v>
      </c>
      <c r="M83" s="17">
        <v>28065176.5</v>
      </c>
      <c r="N83" s="85" t="s">
        <v>64</v>
      </c>
      <c r="O83" s="58" t="s">
        <v>17</v>
      </c>
      <c r="P83" s="58" t="s">
        <v>81</v>
      </c>
      <c r="Q83" s="58" t="s">
        <v>84</v>
      </c>
      <c r="R83" s="50">
        <v>45085</v>
      </c>
      <c r="S83" s="51"/>
      <c r="T83" s="52">
        <f>M83*V83</f>
        <v>12207790473.970001</v>
      </c>
      <c r="U83" s="53">
        <f t="shared" si="5"/>
        <v>28065176.5</v>
      </c>
      <c r="V83" s="52">
        <f>V82</f>
        <v>434.98</v>
      </c>
    </row>
    <row r="84" spans="1:22" x14ac:dyDescent="0.35">
      <c r="A84" s="44"/>
      <c r="B84" s="84" t="s">
        <v>227</v>
      </c>
      <c r="C84" s="56" t="s">
        <v>228</v>
      </c>
      <c r="D84" s="50">
        <v>44998</v>
      </c>
      <c r="E84" s="57">
        <v>45088</v>
      </c>
      <c r="F84" s="42" t="s">
        <v>235</v>
      </c>
      <c r="G84" s="42" t="s">
        <v>180</v>
      </c>
      <c r="H84" s="42" t="s">
        <v>45</v>
      </c>
      <c r="I84" s="42" t="s">
        <v>46</v>
      </c>
      <c r="J84" s="56" t="s">
        <v>236</v>
      </c>
      <c r="K84" s="5">
        <v>949580</v>
      </c>
      <c r="L84" s="16">
        <v>71.77</v>
      </c>
      <c r="M84" s="17">
        <v>68151356.599999994</v>
      </c>
      <c r="N84" s="85" t="s">
        <v>48</v>
      </c>
      <c r="O84" s="58" t="s">
        <v>16</v>
      </c>
      <c r="P84" s="58" t="s">
        <v>81</v>
      </c>
      <c r="Q84" s="58" t="s">
        <v>82</v>
      </c>
      <c r="R84" s="50">
        <v>45088</v>
      </c>
      <c r="S84" s="51"/>
      <c r="T84" s="52">
        <f>M84*V84</f>
        <v>29644477093.868</v>
      </c>
      <c r="U84" s="53">
        <f t="shared" si="5"/>
        <v>68151356.599999994</v>
      </c>
      <c r="V84" s="52">
        <f>V83</f>
        <v>434.98</v>
      </c>
    </row>
    <row r="85" spans="1:22" x14ac:dyDescent="0.35">
      <c r="A85" s="44"/>
      <c r="B85" s="84" t="s">
        <v>227</v>
      </c>
      <c r="C85" s="56" t="s">
        <v>237</v>
      </c>
      <c r="D85" s="50">
        <v>45016</v>
      </c>
      <c r="E85" s="57">
        <v>45106</v>
      </c>
      <c r="F85" s="42" t="s">
        <v>157</v>
      </c>
      <c r="G85" s="42" t="s">
        <v>56</v>
      </c>
      <c r="H85" s="42" t="s">
        <v>136</v>
      </c>
      <c r="I85" s="42" t="s">
        <v>46</v>
      </c>
      <c r="J85" s="56" t="s">
        <v>238</v>
      </c>
      <c r="K85" s="5">
        <v>950965</v>
      </c>
      <c r="L85" s="16">
        <v>85.525999999999996</v>
      </c>
      <c r="M85" s="17">
        <v>81332232.590000004</v>
      </c>
      <c r="N85" s="85" t="s">
        <v>48</v>
      </c>
      <c r="O85" s="58" t="s">
        <v>16</v>
      </c>
      <c r="P85" s="58" t="s">
        <v>81</v>
      </c>
      <c r="Q85" s="58" t="s">
        <v>82</v>
      </c>
      <c r="R85" s="50">
        <v>45106</v>
      </c>
      <c r="S85" s="51"/>
      <c r="T85" s="52">
        <f>M85*V85</f>
        <v>35377894531.998199</v>
      </c>
      <c r="U85" s="53">
        <f t="shared" si="5"/>
        <v>81332232.590000004</v>
      </c>
      <c r="V85" s="52">
        <f t="shared" ref="V85:V113" si="6">V84</f>
        <v>434.98</v>
      </c>
    </row>
    <row r="86" spans="1:22" x14ac:dyDescent="0.35">
      <c r="A86" s="44"/>
      <c r="B86" s="84" t="s">
        <v>227</v>
      </c>
      <c r="C86" s="56" t="s">
        <v>74</v>
      </c>
      <c r="D86" s="50">
        <v>44997</v>
      </c>
      <c r="E86" s="57">
        <v>45087</v>
      </c>
      <c r="F86" s="42" t="s">
        <v>239</v>
      </c>
      <c r="G86" s="42" t="s">
        <v>76</v>
      </c>
      <c r="H86" s="42" t="s">
        <v>77</v>
      </c>
      <c r="I86" s="42" t="s">
        <v>78</v>
      </c>
      <c r="J86" s="56" t="s">
        <v>240</v>
      </c>
      <c r="K86" s="5">
        <v>902068</v>
      </c>
      <c r="L86" s="16">
        <v>77.683999999999997</v>
      </c>
      <c r="M86" s="17">
        <v>70076250.510000005</v>
      </c>
      <c r="N86" s="85" t="s">
        <v>80</v>
      </c>
      <c r="O86" s="58" t="s">
        <v>14</v>
      </c>
      <c r="P86" s="58" t="s">
        <v>81</v>
      </c>
      <c r="Q86" s="58" t="s">
        <v>82</v>
      </c>
      <c r="R86" s="50">
        <v>45087</v>
      </c>
      <c r="S86" s="5"/>
      <c r="T86" s="52">
        <f>M86*V86</f>
        <v>30481767446.839802</v>
      </c>
      <c r="U86" s="53">
        <f t="shared" si="5"/>
        <v>70076250.510000005</v>
      </c>
      <c r="V86" s="52">
        <f t="shared" si="6"/>
        <v>434.98</v>
      </c>
    </row>
    <row r="87" spans="1:22" x14ac:dyDescent="0.35">
      <c r="A87" s="44"/>
      <c r="B87" s="84" t="s">
        <v>227</v>
      </c>
      <c r="C87" s="56" t="s">
        <v>118</v>
      </c>
      <c r="D87" s="50">
        <v>44997</v>
      </c>
      <c r="E87" s="57">
        <v>45027</v>
      </c>
      <c r="F87" s="42" t="s">
        <v>241</v>
      </c>
      <c r="G87" s="42" t="s">
        <v>76</v>
      </c>
      <c r="H87" s="42" t="s">
        <v>77</v>
      </c>
      <c r="I87" s="42" t="s">
        <v>78</v>
      </c>
      <c r="J87" s="56" t="s">
        <v>242</v>
      </c>
      <c r="K87" s="5">
        <v>100000</v>
      </c>
      <c r="L87" s="16">
        <v>77.683999999999997</v>
      </c>
      <c r="M87" s="17">
        <v>7768400</v>
      </c>
      <c r="N87" s="85" t="s">
        <v>80</v>
      </c>
      <c r="O87" s="58" t="s">
        <v>14</v>
      </c>
      <c r="P87" s="58" t="s">
        <v>92</v>
      </c>
      <c r="Q87" s="58" t="s">
        <v>93</v>
      </c>
      <c r="R87" s="50">
        <v>45027</v>
      </c>
      <c r="S87" s="5">
        <f t="shared" ref="S87:S150" si="7">M87</f>
        <v>7768400</v>
      </c>
      <c r="T87" s="52">
        <f>M87*V87</f>
        <v>3379098632</v>
      </c>
      <c r="U87" s="53">
        <f t="shared" si="5"/>
        <v>0</v>
      </c>
      <c r="V87" s="52">
        <f t="shared" si="6"/>
        <v>434.98</v>
      </c>
    </row>
    <row r="88" spans="1:22" x14ac:dyDescent="0.35">
      <c r="A88" s="44"/>
      <c r="B88" s="84" t="s">
        <v>227</v>
      </c>
      <c r="C88" s="56" t="s">
        <v>243</v>
      </c>
      <c r="D88" s="50">
        <v>44998</v>
      </c>
      <c r="E88" s="57">
        <v>45088</v>
      </c>
      <c r="F88" s="42" t="s">
        <v>244</v>
      </c>
      <c r="G88" s="42" t="s">
        <v>189</v>
      </c>
      <c r="H88" s="42" t="s">
        <v>136</v>
      </c>
      <c r="I88" s="42" t="s">
        <v>46</v>
      </c>
      <c r="J88" s="56" t="s">
        <v>245</v>
      </c>
      <c r="K88" s="5">
        <v>953041</v>
      </c>
      <c r="L88" s="16">
        <v>75.722999999999999</v>
      </c>
      <c r="M88" s="17">
        <v>72167123.640000001</v>
      </c>
      <c r="N88" s="85" t="s">
        <v>48</v>
      </c>
      <c r="O88" s="58" t="s">
        <v>16</v>
      </c>
      <c r="P88" s="58" t="s">
        <v>81</v>
      </c>
      <c r="Q88" s="58" t="s">
        <v>82</v>
      </c>
      <c r="R88" s="50">
        <v>45088</v>
      </c>
      <c r="S88" s="51"/>
      <c r="T88" s="52">
        <f>M88*V88</f>
        <v>31391255440.9272</v>
      </c>
      <c r="U88" s="53">
        <f t="shared" si="5"/>
        <v>72167123.640000001</v>
      </c>
      <c r="V88" s="52">
        <f t="shared" si="6"/>
        <v>434.98</v>
      </c>
    </row>
    <row r="89" spans="1:22" ht="31" x14ac:dyDescent="0.35">
      <c r="A89" s="44"/>
      <c r="B89" s="84" t="s">
        <v>227</v>
      </c>
      <c r="C89" s="56" t="s">
        <v>74</v>
      </c>
      <c r="D89" s="50">
        <v>44986</v>
      </c>
      <c r="E89" s="57">
        <v>45076</v>
      </c>
      <c r="F89" s="42" t="s">
        <v>233</v>
      </c>
      <c r="G89" s="42" t="s">
        <v>102</v>
      </c>
      <c r="H89" s="42" t="s">
        <v>103</v>
      </c>
      <c r="I89" s="42" t="s">
        <v>46</v>
      </c>
      <c r="J89" s="56" t="s">
        <v>246</v>
      </c>
      <c r="K89" s="5">
        <v>650019</v>
      </c>
      <c r="L89" s="16">
        <v>86.953000000000003</v>
      </c>
      <c r="M89" s="17">
        <v>56521102.109999999</v>
      </c>
      <c r="N89" s="85" t="s">
        <v>48</v>
      </c>
      <c r="O89" s="58" t="s">
        <v>16</v>
      </c>
      <c r="P89" s="58" t="s">
        <v>81</v>
      </c>
      <c r="Q89" s="58" t="s">
        <v>82</v>
      </c>
      <c r="R89" s="50">
        <v>45076</v>
      </c>
      <c r="S89" s="51"/>
      <c r="T89" s="52">
        <f>M89*V89</f>
        <v>24585548995.8078</v>
      </c>
      <c r="U89" s="53">
        <f t="shared" si="5"/>
        <v>56521102.109999999</v>
      </c>
      <c r="V89" s="52">
        <f t="shared" si="6"/>
        <v>434.98</v>
      </c>
    </row>
    <row r="90" spans="1:22" x14ac:dyDescent="0.35">
      <c r="A90" s="44"/>
      <c r="B90" s="84" t="s">
        <v>227</v>
      </c>
      <c r="C90" s="56" t="s">
        <v>247</v>
      </c>
      <c r="D90" s="50">
        <v>45015</v>
      </c>
      <c r="E90" s="57">
        <v>45044</v>
      </c>
      <c r="F90" s="42" t="s">
        <v>248</v>
      </c>
      <c r="G90" s="42" t="s">
        <v>102</v>
      </c>
      <c r="H90" s="42" t="s">
        <v>249</v>
      </c>
      <c r="I90" s="42" t="s">
        <v>46</v>
      </c>
      <c r="J90" s="56" t="s">
        <v>250</v>
      </c>
      <c r="K90" s="5">
        <v>490161</v>
      </c>
      <c r="L90" s="16">
        <v>86.792000000000002</v>
      </c>
      <c r="M90" s="17">
        <v>42542053.509999998</v>
      </c>
      <c r="N90" s="85" t="s">
        <v>48</v>
      </c>
      <c r="O90" s="58" t="s">
        <v>16</v>
      </c>
      <c r="P90" s="58" t="s">
        <v>61</v>
      </c>
      <c r="Q90" s="58" t="s">
        <v>62</v>
      </c>
      <c r="R90" s="50">
        <v>45044</v>
      </c>
      <c r="S90" s="51">
        <f t="shared" si="7"/>
        <v>42542053.509999998</v>
      </c>
      <c r="T90" s="52">
        <f>M90*V90</f>
        <v>18504942435.7798</v>
      </c>
      <c r="U90" s="53">
        <f t="shared" si="5"/>
        <v>0</v>
      </c>
      <c r="V90" s="52">
        <f t="shared" si="6"/>
        <v>434.98</v>
      </c>
    </row>
    <row r="91" spans="1:22" x14ac:dyDescent="0.35">
      <c r="A91" s="44"/>
      <c r="B91" s="84" t="s">
        <v>227</v>
      </c>
      <c r="C91" s="56" t="s">
        <v>42</v>
      </c>
      <c r="D91" s="50">
        <v>45007</v>
      </c>
      <c r="E91" s="57">
        <v>45097</v>
      </c>
      <c r="F91" s="42" t="s">
        <v>251</v>
      </c>
      <c r="G91" s="42" t="s">
        <v>252</v>
      </c>
      <c r="H91" s="42" t="s">
        <v>136</v>
      </c>
      <c r="I91" s="42" t="s">
        <v>46</v>
      </c>
      <c r="J91" s="56" t="s">
        <v>253</v>
      </c>
      <c r="K91" s="5">
        <v>546673</v>
      </c>
      <c r="L91" s="16">
        <v>78.61</v>
      </c>
      <c r="M91" s="17">
        <v>42973964.530000001</v>
      </c>
      <c r="N91" s="85" t="s">
        <v>48</v>
      </c>
      <c r="O91" s="58" t="s">
        <v>16</v>
      </c>
      <c r="P91" s="58" t="s">
        <v>81</v>
      </c>
      <c r="Q91" s="58" t="s">
        <v>82</v>
      </c>
      <c r="R91" s="50">
        <v>45097</v>
      </c>
      <c r="S91" s="51"/>
      <c r="T91" s="52">
        <f>M91*V91</f>
        <v>18692815091.259399</v>
      </c>
      <c r="U91" s="53">
        <f t="shared" si="5"/>
        <v>42973964.530000001</v>
      </c>
      <c r="V91" s="52">
        <f t="shared" si="6"/>
        <v>434.98</v>
      </c>
    </row>
    <row r="92" spans="1:22" x14ac:dyDescent="0.35">
      <c r="A92" s="44"/>
      <c r="B92" s="84" t="s">
        <v>227</v>
      </c>
      <c r="C92" s="56" t="s">
        <v>42</v>
      </c>
      <c r="D92" s="50">
        <v>45007</v>
      </c>
      <c r="E92" s="57">
        <v>45097</v>
      </c>
      <c r="F92" s="42" t="s">
        <v>251</v>
      </c>
      <c r="G92" s="42" t="s">
        <v>252</v>
      </c>
      <c r="H92" s="42" t="s">
        <v>136</v>
      </c>
      <c r="I92" s="42" t="s">
        <v>46</v>
      </c>
      <c r="J92" s="56" t="s">
        <v>254</v>
      </c>
      <c r="K92" s="5">
        <v>400000</v>
      </c>
      <c r="L92" s="16">
        <v>78.61</v>
      </c>
      <c r="M92" s="17">
        <v>31444000</v>
      </c>
      <c r="N92" s="85" t="s">
        <v>48</v>
      </c>
      <c r="O92" s="58" t="s">
        <v>16</v>
      </c>
      <c r="P92" s="58" t="s">
        <v>81</v>
      </c>
      <c r="Q92" s="58" t="s">
        <v>82</v>
      </c>
      <c r="R92" s="50">
        <v>45097</v>
      </c>
      <c r="S92" s="51"/>
      <c r="T92" s="52">
        <f>M92*V92</f>
        <v>13677511120</v>
      </c>
      <c r="U92" s="53">
        <f t="shared" si="5"/>
        <v>31444000</v>
      </c>
      <c r="V92" s="52">
        <f t="shared" si="6"/>
        <v>434.98</v>
      </c>
    </row>
    <row r="93" spans="1:22" x14ac:dyDescent="0.35">
      <c r="A93" s="44"/>
      <c r="B93" s="84" t="s">
        <v>227</v>
      </c>
      <c r="C93" s="56" t="s">
        <v>255</v>
      </c>
      <c r="D93" s="50">
        <v>44994</v>
      </c>
      <c r="E93" s="57">
        <v>45084</v>
      </c>
      <c r="F93" s="42" t="s">
        <v>256</v>
      </c>
      <c r="G93" s="42" t="s">
        <v>107</v>
      </c>
      <c r="H93" s="42" t="s">
        <v>108</v>
      </c>
      <c r="I93" s="42" t="s">
        <v>78</v>
      </c>
      <c r="J93" s="56" t="s">
        <v>257</v>
      </c>
      <c r="K93" s="5">
        <v>953391</v>
      </c>
      <c r="L93" s="16">
        <v>80.427000000000007</v>
      </c>
      <c r="M93" s="17">
        <v>76678377.959999993</v>
      </c>
      <c r="N93" s="85" t="s">
        <v>80</v>
      </c>
      <c r="O93" s="58" t="s">
        <v>14</v>
      </c>
      <c r="P93" s="58" t="s">
        <v>81</v>
      </c>
      <c r="Q93" s="58" t="s">
        <v>82</v>
      </c>
      <c r="R93" s="50">
        <v>45084</v>
      </c>
      <c r="S93" s="5"/>
      <c r="T93" s="52">
        <f>M93*V93</f>
        <v>33353560845.040798</v>
      </c>
      <c r="U93" s="53">
        <f t="shared" si="5"/>
        <v>76678377.959999993</v>
      </c>
      <c r="V93" s="52">
        <f t="shared" si="6"/>
        <v>434.98</v>
      </c>
    </row>
    <row r="94" spans="1:22" x14ac:dyDescent="0.35">
      <c r="A94" s="44"/>
      <c r="B94" s="84" t="s">
        <v>227</v>
      </c>
      <c r="C94" s="56" t="s">
        <v>258</v>
      </c>
      <c r="D94" s="50">
        <v>45011</v>
      </c>
      <c r="E94" s="57">
        <v>45101</v>
      </c>
      <c r="F94" s="42" t="s">
        <v>143</v>
      </c>
      <c r="G94" s="42" t="s">
        <v>112</v>
      </c>
      <c r="H94" s="42" t="s">
        <v>113</v>
      </c>
      <c r="I94" s="42" t="s">
        <v>78</v>
      </c>
      <c r="J94" s="56" t="s">
        <v>259</v>
      </c>
      <c r="K94" s="5">
        <v>997970</v>
      </c>
      <c r="L94" s="16">
        <v>79.512</v>
      </c>
      <c r="M94" s="17">
        <v>79350590.640000001</v>
      </c>
      <c r="N94" s="85" t="s">
        <v>80</v>
      </c>
      <c r="O94" s="58" t="s">
        <v>14</v>
      </c>
      <c r="P94" s="58" t="s">
        <v>81</v>
      </c>
      <c r="Q94" s="58" t="s">
        <v>82</v>
      </c>
      <c r="R94" s="50">
        <v>45101</v>
      </c>
      <c r="S94" s="5"/>
      <c r="T94" s="52">
        <f>M94*V94</f>
        <v>34515919916.587204</v>
      </c>
      <c r="U94" s="53">
        <f t="shared" si="5"/>
        <v>79350590.640000001</v>
      </c>
      <c r="V94" s="52">
        <f t="shared" si="6"/>
        <v>434.98</v>
      </c>
    </row>
    <row r="95" spans="1:22" x14ac:dyDescent="0.35">
      <c r="A95" s="44"/>
      <c r="B95" s="84" t="s">
        <v>227</v>
      </c>
      <c r="C95" s="56" t="s">
        <v>200</v>
      </c>
      <c r="D95" s="50">
        <v>44989</v>
      </c>
      <c r="E95" s="57">
        <v>45079</v>
      </c>
      <c r="F95" s="42" t="s">
        <v>116</v>
      </c>
      <c r="G95" s="42" t="s">
        <v>112</v>
      </c>
      <c r="H95" s="42" t="s">
        <v>113</v>
      </c>
      <c r="I95" s="42" t="s">
        <v>78</v>
      </c>
      <c r="J95" s="56" t="s">
        <v>260</v>
      </c>
      <c r="K95" s="5">
        <v>364273</v>
      </c>
      <c r="L95" s="16">
        <v>85.406999999999996</v>
      </c>
      <c r="M95" s="17">
        <v>31111464.109999999</v>
      </c>
      <c r="N95" s="85" t="s">
        <v>67</v>
      </c>
      <c r="O95" s="58" t="s">
        <v>15</v>
      </c>
      <c r="P95" s="58" t="s">
        <v>81</v>
      </c>
      <c r="Q95" s="58" t="s">
        <v>88</v>
      </c>
      <c r="R95" s="50">
        <v>45079</v>
      </c>
      <c r="S95" s="51"/>
      <c r="T95" s="52">
        <f>M95*V95</f>
        <v>13532864658.567801</v>
      </c>
      <c r="U95" s="53">
        <f t="shared" si="5"/>
        <v>31111464.109999999</v>
      </c>
      <c r="V95" s="52">
        <f t="shared" si="6"/>
        <v>434.98</v>
      </c>
    </row>
    <row r="96" spans="1:22" x14ac:dyDescent="0.35">
      <c r="A96" s="44"/>
      <c r="B96" s="84" t="s">
        <v>227</v>
      </c>
      <c r="C96" s="56" t="s">
        <v>237</v>
      </c>
      <c r="D96" s="50">
        <v>44994</v>
      </c>
      <c r="E96" s="57">
        <v>45084</v>
      </c>
      <c r="F96" s="42" t="s">
        <v>261</v>
      </c>
      <c r="G96" s="42" t="s">
        <v>208</v>
      </c>
      <c r="H96" s="42" t="s">
        <v>121</v>
      </c>
      <c r="I96" s="42" t="s">
        <v>46</v>
      </c>
      <c r="J96" s="56" t="s">
        <v>262</v>
      </c>
      <c r="K96" s="5">
        <v>301115</v>
      </c>
      <c r="L96" s="16">
        <v>79.326999999999998</v>
      </c>
      <c r="M96" s="17">
        <v>23886549.609999999</v>
      </c>
      <c r="N96" s="85" t="s">
        <v>48</v>
      </c>
      <c r="O96" s="58" t="s">
        <v>16</v>
      </c>
      <c r="P96" s="58" t="s">
        <v>81</v>
      </c>
      <c r="Q96" s="58" t="s">
        <v>82</v>
      </c>
      <c r="R96" s="50">
        <v>45084</v>
      </c>
      <c r="S96" s="51"/>
      <c r="T96" s="52">
        <f>M96*V96</f>
        <v>10390171349.3578</v>
      </c>
      <c r="U96" s="53">
        <f t="shared" si="5"/>
        <v>23886549.609999999</v>
      </c>
      <c r="V96" s="52">
        <f t="shared" si="6"/>
        <v>434.98</v>
      </c>
    </row>
    <row r="97" spans="1:22" x14ac:dyDescent="0.35">
      <c r="A97" s="44"/>
      <c r="B97" s="84" t="s">
        <v>227</v>
      </c>
      <c r="C97" s="56" t="s">
        <v>74</v>
      </c>
      <c r="D97" s="50">
        <v>44988</v>
      </c>
      <c r="E97" s="57">
        <v>45078</v>
      </c>
      <c r="F97" s="42" t="s">
        <v>263</v>
      </c>
      <c r="G97" s="42" t="s">
        <v>208</v>
      </c>
      <c r="H97" s="42" t="s">
        <v>121</v>
      </c>
      <c r="I97" s="42" t="s">
        <v>46</v>
      </c>
      <c r="J97" s="56" t="s">
        <v>264</v>
      </c>
      <c r="K97" s="5">
        <v>933443</v>
      </c>
      <c r="L97" s="16">
        <v>85.387</v>
      </c>
      <c r="M97" s="17">
        <v>79703897.439999998</v>
      </c>
      <c r="N97" s="85" t="s">
        <v>48</v>
      </c>
      <c r="O97" s="58" t="s">
        <v>16</v>
      </c>
      <c r="P97" s="58" t="s">
        <v>81</v>
      </c>
      <c r="Q97" s="58" t="s">
        <v>82</v>
      </c>
      <c r="R97" s="50">
        <v>45078</v>
      </c>
      <c r="S97" s="51"/>
      <c r="T97" s="52">
        <f>M97*V97</f>
        <v>34669601308.451202</v>
      </c>
      <c r="U97" s="53">
        <f t="shared" si="5"/>
        <v>79703897.439999998</v>
      </c>
      <c r="V97" s="52">
        <f t="shared" si="6"/>
        <v>434.98</v>
      </c>
    </row>
    <row r="98" spans="1:22" x14ac:dyDescent="0.35">
      <c r="A98" s="44"/>
      <c r="B98" s="84" t="s">
        <v>227</v>
      </c>
      <c r="C98" s="56" t="s">
        <v>265</v>
      </c>
      <c r="D98" s="50">
        <v>45007</v>
      </c>
      <c r="E98" s="57">
        <v>45097</v>
      </c>
      <c r="F98" s="42" t="s">
        <v>266</v>
      </c>
      <c r="G98" s="42" t="s">
        <v>208</v>
      </c>
      <c r="H98" s="42" t="s">
        <v>121</v>
      </c>
      <c r="I98" s="42" t="s">
        <v>46</v>
      </c>
      <c r="J98" s="56" t="s">
        <v>267</v>
      </c>
      <c r="K98" s="5">
        <v>949380</v>
      </c>
      <c r="L98" s="16">
        <v>77.900000000000006</v>
      </c>
      <c r="M98" s="17">
        <v>73956702</v>
      </c>
      <c r="N98" s="85" t="s">
        <v>48</v>
      </c>
      <c r="O98" s="58" t="s">
        <v>16</v>
      </c>
      <c r="P98" s="58" t="s">
        <v>81</v>
      </c>
      <c r="Q98" s="58" t="s">
        <v>82</v>
      </c>
      <c r="R98" s="50">
        <v>45097</v>
      </c>
      <c r="S98" s="51"/>
      <c r="T98" s="52">
        <f>M98*V98</f>
        <v>32169686235.960003</v>
      </c>
      <c r="U98" s="53">
        <f t="shared" si="5"/>
        <v>73956702</v>
      </c>
      <c r="V98" s="52">
        <f t="shared" si="6"/>
        <v>434.98</v>
      </c>
    </row>
    <row r="99" spans="1:22" ht="31" x14ac:dyDescent="0.35">
      <c r="A99" s="44"/>
      <c r="B99" s="84" t="s">
        <v>227</v>
      </c>
      <c r="C99" s="56" t="s">
        <v>268</v>
      </c>
      <c r="D99" s="50">
        <v>44997</v>
      </c>
      <c r="E99" s="57">
        <v>45087</v>
      </c>
      <c r="F99" s="42" t="s">
        <v>269</v>
      </c>
      <c r="G99" s="42" t="s">
        <v>129</v>
      </c>
      <c r="H99" s="42" t="s">
        <v>136</v>
      </c>
      <c r="I99" s="42" t="s">
        <v>46</v>
      </c>
      <c r="J99" s="56" t="s">
        <v>270</v>
      </c>
      <c r="K99" s="5">
        <v>220000</v>
      </c>
      <c r="L99" s="16">
        <v>77.313999999999993</v>
      </c>
      <c r="M99" s="17">
        <v>17009080</v>
      </c>
      <c r="N99" s="85" t="s">
        <v>48</v>
      </c>
      <c r="O99" s="58" t="s">
        <v>16</v>
      </c>
      <c r="P99" s="58" t="s">
        <v>125</v>
      </c>
      <c r="Q99" s="58" t="s">
        <v>126</v>
      </c>
      <c r="R99" s="50">
        <v>45087</v>
      </c>
      <c r="S99" s="51">
        <f t="shared" si="7"/>
        <v>17009080</v>
      </c>
      <c r="T99" s="52">
        <f>M99*V99</f>
        <v>7398609618.4000006</v>
      </c>
      <c r="U99" s="53">
        <f t="shared" si="5"/>
        <v>0</v>
      </c>
      <c r="V99" s="52">
        <f t="shared" si="6"/>
        <v>434.98</v>
      </c>
    </row>
    <row r="100" spans="1:22" x14ac:dyDescent="0.35">
      <c r="A100" s="44"/>
      <c r="B100" s="84" t="s">
        <v>227</v>
      </c>
      <c r="C100" s="56" t="s">
        <v>271</v>
      </c>
      <c r="D100" s="50">
        <v>44994</v>
      </c>
      <c r="E100" s="57">
        <v>45084</v>
      </c>
      <c r="F100" s="42" t="s">
        <v>272</v>
      </c>
      <c r="G100" s="42" t="s">
        <v>129</v>
      </c>
      <c r="H100" s="42" t="s">
        <v>136</v>
      </c>
      <c r="I100" s="42" t="s">
        <v>46</v>
      </c>
      <c r="J100" s="56" t="s">
        <v>273</v>
      </c>
      <c r="K100" s="5">
        <v>927418</v>
      </c>
      <c r="L100" s="16">
        <v>79.337000000000003</v>
      </c>
      <c r="M100" s="17">
        <v>73578561.870000005</v>
      </c>
      <c r="N100" s="85" t="s">
        <v>48</v>
      </c>
      <c r="O100" s="58" t="s">
        <v>16</v>
      </c>
      <c r="P100" s="58" t="s">
        <v>81</v>
      </c>
      <c r="Q100" s="58" t="s">
        <v>82</v>
      </c>
      <c r="R100" s="50">
        <v>45084</v>
      </c>
      <c r="S100" s="51"/>
      <c r="T100" s="52">
        <f>M100*V100</f>
        <v>32005202842.212605</v>
      </c>
      <c r="U100" s="53">
        <f t="shared" si="5"/>
        <v>73578561.870000005</v>
      </c>
      <c r="V100" s="52">
        <f t="shared" si="6"/>
        <v>434.98</v>
      </c>
    </row>
    <row r="101" spans="1:22" x14ac:dyDescent="0.35">
      <c r="A101" s="44"/>
      <c r="B101" s="84" t="s">
        <v>227</v>
      </c>
      <c r="C101" s="56" t="s">
        <v>274</v>
      </c>
      <c r="D101" s="50">
        <v>45007</v>
      </c>
      <c r="E101" s="57">
        <v>45097</v>
      </c>
      <c r="F101" s="42" t="s">
        <v>275</v>
      </c>
      <c r="G101" s="42" t="s">
        <v>129</v>
      </c>
      <c r="H101" s="42" t="s">
        <v>136</v>
      </c>
      <c r="I101" s="42" t="s">
        <v>46</v>
      </c>
      <c r="J101" s="56" t="s">
        <v>276</v>
      </c>
      <c r="K101" s="5">
        <v>948580</v>
      </c>
      <c r="L101" s="16">
        <v>77.91</v>
      </c>
      <c r="M101" s="17">
        <v>73903867.799999997</v>
      </c>
      <c r="N101" s="85" t="s">
        <v>48</v>
      </c>
      <c r="O101" s="58" t="s">
        <v>16</v>
      </c>
      <c r="P101" s="58" t="s">
        <v>81</v>
      </c>
      <c r="Q101" s="58" t="s">
        <v>82</v>
      </c>
      <c r="R101" s="50">
        <v>45097</v>
      </c>
      <c r="S101" s="51"/>
      <c r="T101" s="52">
        <f>M101*V101</f>
        <v>32146704415.644001</v>
      </c>
      <c r="U101" s="53">
        <f t="shared" si="5"/>
        <v>73903867.799999997</v>
      </c>
      <c r="V101" s="52">
        <f t="shared" si="6"/>
        <v>434.98</v>
      </c>
    </row>
    <row r="102" spans="1:22" x14ac:dyDescent="0.35">
      <c r="A102" s="44"/>
      <c r="B102" s="84" t="s">
        <v>227</v>
      </c>
      <c r="C102" s="56" t="s">
        <v>258</v>
      </c>
      <c r="D102" s="50">
        <v>45010</v>
      </c>
      <c r="E102" s="57">
        <v>45100</v>
      </c>
      <c r="F102" s="42" t="s">
        <v>277</v>
      </c>
      <c r="G102" s="42" t="s">
        <v>129</v>
      </c>
      <c r="H102" s="42" t="s">
        <v>136</v>
      </c>
      <c r="I102" s="42" t="s">
        <v>46</v>
      </c>
      <c r="J102" s="56" t="s">
        <v>278</v>
      </c>
      <c r="K102" s="5">
        <v>948442</v>
      </c>
      <c r="L102" s="16">
        <v>79.501999999999995</v>
      </c>
      <c r="M102" s="17">
        <v>75403035.879999995</v>
      </c>
      <c r="N102" s="85" t="s">
        <v>48</v>
      </c>
      <c r="O102" s="58" t="s">
        <v>16</v>
      </c>
      <c r="P102" s="58" t="s">
        <v>81</v>
      </c>
      <c r="Q102" s="58" t="s">
        <v>82</v>
      </c>
      <c r="R102" s="50">
        <v>45100</v>
      </c>
      <c r="S102" s="51"/>
      <c r="T102" s="52">
        <f>M102*V102</f>
        <v>32798812547.082397</v>
      </c>
      <c r="U102" s="53">
        <f t="shared" si="5"/>
        <v>75403035.879999995</v>
      </c>
      <c r="V102" s="52">
        <f t="shared" si="6"/>
        <v>434.98</v>
      </c>
    </row>
    <row r="103" spans="1:22" x14ac:dyDescent="0.35">
      <c r="A103" s="44"/>
      <c r="B103" s="84" t="s">
        <v>227</v>
      </c>
      <c r="C103" s="56" t="s">
        <v>279</v>
      </c>
      <c r="D103" s="50">
        <v>45014</v>
      </c>
      <c r="E103" s="57">
        <v>45044</v>
      </c>
      <c r="F103" s="42" t="s">
        <v>280</v>
      </c>
      <c r="G103" s="42" t="s">
        <v>129</v>
      </c>
      <c r="H103" s="42" t="s">
        <v>136</v>
      </c>
      <c r="I103" s="42" t="s">
        <v>46</v>
      </c>
      <c r="J103" s="56" t="s">
        <v>281</v>
      </c>
      <c r="K103" s="5">
        <v>901561</v>
      </c>
      <c r="L103" s="16">
        <v>84.563000000000002</v>
      </c>
      <c r="M103" s="17">
        <v>76238702.840000004</v>
      </c>
      <c r="N103" s="85" t="s">
        <v>48</v>
      </c>
      <c r="O103" s="58" t="s">
        <v>16</v>
      </c>
      <c r="P103" s="58" t="s">
        <v>212</v>
      </c>
      <c r="Q103" s="58" t="s">
        <v>213</v>
      </c>
      <c r="R103" s="50">
        <v>45044</v>
      </c>
      <c r="S103" s="51">
        <f t="shared" si="7"/>
        <v>76238702.840000004</v>
      </c>
      <c r="T103" s="52">
        <f>M103*V103</f>
        <v>33162310961.343204</v>
      </c>
      <c r="U103" s="53">
        <f t="shared" si="5"/>
        <v>0</v>
      </c>
      <c r="V103" s="52">
        <f t="shared" si="6"/>
        <v>434.98</v>
      </c>
    </row>
    <row r="104" spans="1:22" x14ac:dyDescent="0.35">
      <c r="A104" s="44"/>
      <c r="B104" s="84" t="s">
        <v>227</v>
      </c>
      <c r="C104" s="56" t="s">
        <v>282</v>
      </c>
      <c r="D104" s="50">
        <v>44990</v>
      </c>
      <c r="E104" s="57">
        <v>45020</v>
      </c>
      <c r="F104" s="42" t="s">
        <v>283</v>
      </c>
      <c r="G104" s="42" t="s">
        <v>149</v>
      </c>
      <c r="H104" s="42" t="s">
        <v>150</v>
      </c>
      <c r="I104" s="42" t="s">
        <v>78</v>
      </c>
      <c r="J104" s="56" t="s">
        <v>284</v>
      </c>
      <c r="K104" s="5">
        <v>100000</v>
      </c>
      <c r="L104" s="16">
        <v>84.807000000000002</v>
      </c>
      <c r="M104" s="17">
        <v>8480700</v>
      </c>
      <c r="N104" s="85" t="s">
        <v>64</v>
      </c>
      <c r="O104" s="58" t="s">
        <v>17</v>
      </c>
      <c r="P104" s="5" t="s">
        <v>61</v>
      </c>
      <c r="Q104" s="58" t="s">
        <v>65</v>
      </c>
      <c r="R104" s="50">
        <v>45020</v>
      </c>
      <c r="S104" s="51">
        <f t="shared" si="7"/>
        <v>8480700</v>
      </c>
      <c r="T104" s="52">
        <f>M104*V104</f>
        <v>3688934886</v>
      </c>
      <c r="U104" s="53">
        <f t="shared" si="5"/>
        <v>0</v>
      </c>
      <c r="V104" s="52">
        <f t="shared" si="6"/>
        <v>434.98</v>
      </c>
    </row>
    <row r="105" spans="1:22" x14ac:dyDescent="0.35">
      <c r="A105" s="44"/>
      <c r="B105" s="84" t="s">
        <v>227</v>
      </c>
      <c r="C105" s="56" t="s">
        <v>282</v>
      </c>
      <c r="D105" s="50">
        <v>44990</v>
      </c>
      <c r="E105" s="57">
        <v>45020</v>
      </c>
      <c r="F105" s="42" t="s">
        <v>283</v>
      </c>
      <c r="G105" s="42" t="s">
        <v>149</v>
      </c>
      <c r="H105" s="42" t="s">
        <v>150</v>
      </c>
      <c r="I105" s="42" t="s">
        <v>78</v>
      </c>
      <c r="J105" s="56" t="s">
        <v>285</v>
      </c>
      <c r="K105" s="5">
        <v>30000</v>
      </c>
      <c r="L105" s="16">
        <v>84.807000000000002</v>
      </c>
      <c r="M105" s="17">
        <v>2544210</v>
      </c>
      <c r="N105" s="85" t="s">
        <v>64</v>
      </c>
      <c r="O105" s="58" t="s">
        <v>17</v>
      </c>
      <c r="P105" s="5" t="s">
        <v>61</v>
      </c>
      <c r="Q105" s="58" t="s">
        <v>65</v>
      </c>
      <c r="R105" s="50">
        <v>45020</v>
      </c>
      <c r="S105" s="51">
        <f t="shared" si="7"/>
        <v>2544210</v>
      </c>
      <c r="T105" s="52">
        <f>M105*V105</f>
        <v>1106680465.8</v>
      </c>
      <c r="U105" s="53">
        <f t="shared" si="5"/>
        <v>0</v>
      </c>
      <c r="V105" s="52">
        <f t="shared" si="6"/>
        <v>434.98</v>
      </c>
    </row>
    <row r="106" spans="1:22" x14ac:dyDescent="0.35">
      <c r="A106" s="44"/>
      <c r="B106" s="84" t="s">
        <v>227</v>
      </c>
      <c r="C106" s="56" t="s">
        <v>282</v>
      </c>
      <c r="D106" s="50">
        <v>44990</v>
      </c>
      <c r="E106" s="57">
        <v>45020</v>
      </c>
      <c r="F106" s="42" t="s">
        <v>283</v>
      </c>
      <c r="G106" s="42" t="s">
        <v>149</v>
      </c>
      <c r="H106" s="42" t="s">
        <v>150</v>
      </c>
      <c r="I106" s="42" t="s">
        <v>78</v>
      </c>
      <c r="J106" s="56" t="s">
        <v>286</v>
      </c>
      <c r="K106" s="5">
        <v>100000</v>
      </c>
      <c r="L106" s="16">
        <v>84.807000000000002</v>
      </c>
      <c r="M106" s="17">
        <v>8480700</v>
      </c>
      <c r="N106" s="85" t="s">
        <v>80</v>
      </c>
      <c r="O106" s="58" t="s">
        <v>14</v>
      </c>
      <c r="P106" s="58" t="s">
        <v>61</v>
      </c>
      <c r="Q106" s="58" t="s">
        <v>62</v>
      </c>
      <c r="R106" s="50">
        <v>45020</v>
      </c>
      <c r="S106" s="5">
        <f t="shared" si="7"/>
        <v>8480700</v>
      </c>
      <c r="T106" s="52">
        <f>M106*V106</f>
        <v>3688934886</v>
      </c>
      <c r="U106" s="53">
        <f t="shared" si="5"/>
        <v>0</v>
      </c>
      <c r="V106" s="52">
        <f t="shared" si="6"/>
        <v>434.98</v>
      </c>
    </row>
    <row r="107" spans="1:22" x14ac:dyDescent="0.35">
      <c r="A107" s="44"/>
      <c r="B107" s="84" t="s">
        <v>227</v>
      </c>
      <c r="C107" s="56" t="s">
        <v>282</v>
      </c>
      <c r="D107" s="50">
        <v>44990</v>
      </c>
      <c r="E107" s="57">
        <v>45020</v>
      </c>
      <c r="F107" s="42" t="s">
        <v>283</v>
      </c>
      <c r="G107" s="42" t="s">
        <v>149</v>
      </c>
      <c r="H107" s="42" t="s">
        <v>150</v>
      </c>
      <c r="I107" s="42" t="s">
        <v>78</v>
      </c>
      <c r="J107" s="56" t="s">
        <v>287</v>
      </c>
      <c r="K107" s="5">
        <v>70000</v>
      </c>
      <c r="L107" s="16">
        <v>84.807000000000002</v>
      </c>
      <c r="M107" s="17">
        <v>5936490</v>
      </c>
      <c r="N107" s="85" t="s">
        <v>80</v>
      </c>
      <c r="O107" s="58" t="s">
        <v>14</v>
      </c>
      <c r="P107" s="58" t="s">
        <v>61</v>
      </c>
      <c r="Q107" s="58" t="s">
        <v>62</v>
      </c>
      <c r="R107" s="50">
        <v>45020</v>
      </c>
      <c r="S107" s="5">
        <f t="shared" si="7"/>
        <v>5936490</v>
      </c>
      <c r="T107" s="52">
        <f>M107*V107</f>
        <v>2582254420.2000003</v>
      </c>
      <c r="U107" s="53">
        <f t="shared" si="5"/>
        <v>0</v>
      </c>
      <c r="V107" s="52">
        <f t="shared" si="6"/>
        <v>434.98</v>
      </c>
    </row>
    <row r="108" spans="1:22" x14ac:dyDescent="0.35">
      <c r="A108" s="44"/>
      <c r="B108" s="84" t="s">
        <v>227</v>
      </c>
      <c r="C108" s="56" t="s">
        <v>288</v>
      </c>
      <c r="D108" s="50">
        <v>44995</v>
      </c>
      <c r="E108" s="57">
        <v>45085</v>
      </c>
      <c r="F108" s="42" t="s">
        <v>289</v>
      </c>
      <c r="G108" s="42" t="s">
        <v>162</v>
      </c>
      <c r="H108" s="42" t="s">
        <v>163</v>
      </c>
      <c r="I108" s="42" t="s">
        <v>46</v>
      </c>
      <c r="J108" s="56" t="s">
        <v>290</v>
      </c>
      <c r="K108" s="5">
        <v>950139</v>
      </c>
      <c r="L108" s="16">
        <v>85.432000000000002</v>
      </c>
      <c r="M108" s="17">
        <v>81172275.049999997</v>
      </c>
      <c r="N108" s="85" t="s">
        <v>48</v>
      </c>
      <c r="O108" s="58" t="s">
        <v>16</v>
      </c>
      <c r="P108" s="58" t="s">
        <v>81</v>
      </c>
      <c r="Q108" s="58" t="s">
        <v>82</v>
      </c>
      <c r="R108" s="50">
        <v>45085</v>
      </c>
      <c r="S108" s="51"/>
      <c r="T108" s="52">
        <f>M108*V108</f>
        <v>35308316201.249001</v>
      </c>
      <c r="U108" s="53">
        <f t="shared" si="5"/>
        <v>81172275.049999997</v>
      </c>
      <c r="V108" s="52">
        <f t="shared" si="6"/>
        <v>434.98</v>
      </c>
    </row>
    <row r="109" spans="1:22" x14ac:dyDescent="0.35">
      <c r="A109" s="44"/>
      <c r="B109" s="84" t="s">
        <v>227</v>
      </c>
      <c r="C109" s="56" t="s">
        <v>288</v>
      </c>
      <c r="D109" s="50">
        <v>44995</v>
      </c>
      <c r="E109" s="57">
        <v>45085</v>
      </c>
      <c r="F109" s="42" t="s">
        <v>289</v>
      </c>
      <c r="G109" s="42" t="s">
        <v>162</v>
      </c>
      <c r="H109" s="42" t="s">
        <v>163</v>
      </c>
      <c r="I109" s="42" t="s">
        <v>46</v>
      </c>
      <c r="J109" s="56" t="s">
        <v>291</v>
      </c>
      <c r="K109" s="5">
        <v>5000</v>
      </c>
      <c r="L109" s="16">
        <v>85.432000000000002</v>
      </c>
      <c r="M109" s="17">
        <v>427160</v>
      </c>
      <c r="N109" s="85" t="s">
        <v>48</v>
      </c>
      <c r="O109" s="58" t="s">
        <v>16</v>
      </c>
      <c r="P109" s="58" t="s">
        <v>81</v>
      </c>
      <c r="Q109" s="58" t="s">
        <v>82</v>
      </c>
      <c r="R109" s="50">
        <v>45085</v>
      </c>
      <c r="S109" s="51"/>
      <c r="T109" s="52">
        <f>M109*V109</f>
        <v>185806056.80000001</v>
      </c>
      <c r="U109" s="53">
        <f t="shared" si="5"/>
        <v>427160</v>
      </c>
      <c r="V109" s="52">
        <f t="shared" si="6"/>
        <v>434.98</v>
      </c>
    </row>
    <row r="110" spans="1:22" x14ac:dyDescent="0.35">
      <c r="A110" s="44"/>
      <c r="B110" s="84" t="s">
        <v>227</v>
      </c>
      <c r="C110" s="56" t="s">
        <v>265</v>
      </c>
      <c r="D110" s="50">
        <v>45011</v>
      </c>
      <c r="E110" s="57">
        <v>45101</v>
      </c>
      <c r="F110" s="42" t="s">
        <v>251</v>
      </c>
      <c r="G110" s="42" t="s">
        <v>162</v>
      </c>
      <c r="H110" s="42" t="s">
        <v>163</v>
      </c>
      <c r="I110" s="42" t="s">
        <v>46</v>
      </c>
      <c r="J110" s="56" t="s">
        <v>292</v>
      </c>
      <c r="K110" s="5">
        <v>6000</v>
      </c>
      <c r="L110" s="16">
        <v>78.912000000000006</v>
      </c>
      <c r="M110" s="17">
        <v>473472</v>
      </c>
      <c r="N110" s="85" t="s">
        <v>48</v>
      </c>
      <c r="O110" s="58" t="s">
        <v>16</v>
      </c>
      <c r="P110" s="58" t="s">
        <v>81</v>
      </c>
      <c r="Q110" s="58" t="s">
        <v>82</v>
      </c>
      <c r="R110" s="50">
        <v>45101</v>
      </c>
      <c r="S110" s="51"/>
      <c r="T110" s="52">
        <f>M110*V110</f>
        <v>205950850.56</v>
      </c>
      <c r="U110" s="53">
        <f t="shared" si="5"/>
        <v>473472</v>
      </c>
      <c r="V110" s="52">
        <f t="shared" si="6"/>
        <v>434.98</v>
      </c>
    </row>
    <row r="111" spans="1:22" x14ac:dyDescent="0.35">
      <c r="A111" s="44"/>
      <c r="B111" s="84" t="s">
        <v>227</v>
      </c>
      <c r="C111" s="56" t="s">
        <v>265</v>
      </c>
      <c r="D111" s="50">
        <v>45011</v>
      </c>
      <c r="E111" s="57">
        <v>45101</v>
      </c>
      <c r="F111" s="42" t="s">
        <v>251</v>
      </c>
      <c r="G111" s="42" t="s">
        <v>162</v>
      </c>
      <c r="H111" s="42" t="s">
        <v>163</v>
      </c>
      <c r="I111" s="42" t="s">
        <v>46</v>
      </c>
      <c r="J111" s="56" t="s">
        <v>293</v>
      </c>
      <c r="K111" s="5">
        <v>950812</v>
      </c>
      <c r="L111" s="16">
        <v>78.912000000000006</v>
      </c>
      <c r="M111" s="17">
        <v>75030476.540000007</v>
      </c>
      <c r="N111" s="85" t="s">
        <v>48</v>
      </c>
      <c r="O111" s="58" t="s">
        <v>16</v>
      </c>
      <c r="P111" s="58" t="s">
        <v>81</v>
      </c>
      <c r="Q111" s="58" t="s">
        <v>82</v>
      </c>
      <c r="R111" s="50">
        <v>45101</v>
      </c>
      <c r="S111" s="51"/>
      <c r="T111" s="52">
        <f>M111*V111</f>
        <v>32636756685.369205</v>
      </c>
      <c r="U111" s="53">
        <f t="shared" si="5"/>
        <v>75030476.540000007</v>
      </c>
      <c r="V111" s="52">
        <f t="shared" si="6"/>
        <v>434.98</v>
      </c>
    </row>
    <row r="112" spans="1:22" ht="31" x14ac:dyDescent="0.35">
      <c r="A112" s="44"/>
      <c r="B112" s="84" t="s">
        <v>227</v>
      </c>
      <c r="C112" s="56" t="s">
        <v>294</v>
      </c>
      <c r="D112" s="50">
        <v>44992</v>
      </c>
      <c r="E112" s="57">
        <v>45082</v>
      </c>
      <c r="F112" s="42" t="s">
        <v>295</v>
      </c>
      <c r="G112" s="42" t="s">
        <v>296</v>
      </c>
      <c r="H112" s="42" t="s">
        <v>163</v>
      </c>
      <c r="I112" s="42" t="s">
        <v>46</v>
      </c>
      <c r="J112" s="56" t="s">
        <v>297</v>
      </c>
      <c r="K112" s="5">
        <v>950153</v>
      </c>
      <c r="L112" s="16">
        <v>82.787999999999997</v>
      </c>
      <c r="M112" s="17">
        <v>78661266.560000002</v>
      </c>
      <c r="N112" s="85" t="s">
        <v>48</v>
      </c>
      <c r="O112" s="58" t="s">
        <v>16</v>
      </c>
      <c r="P112" s="58" t="s">
        <v>125</v>
      </c>
      <c r="Q112" s="58" t="s">
        <v>126</v>
      </c>
      <c r="R112" s="50">
        <v>45082</v>
      </c>
      <c r="S112" s="51"/>
      <c r="T112" s="52">
        <f>M112*V112</f>
        <v>34216077728.268803</v>
      </c>
      <c r="U112" s="53">
        <f t="shared" si="5"/>
        <v>78661266.560000002</v>
      </c>
      <c r="V112" s="52">
        <f t="shared" si="6"/>
        <v>434.98</v>
      </c>
    </row>
    <row r="113" spans="1:22" x14ac:dyDescent="0.35">
      <c r="A113" s="44"/>
      <c r="B113" s="84"/>
      <c r="C113" s="56"/>
      <c r="D113" s="50"/>
      <c r="E113" s="57"/>
      <c r="F113" s="42"/>
      <c r="G113" s="42"/>
      <c r="H113" s="42"/>
      <c r="I113" s="42"/>
      <c r="J113" s="56"/>
      <c r="K113" s="5">
        <f>SUM(K82:K112)</f>
        <v>18068546</v>
      </c>
      <c r="L113" s="16"/>
      <c r="M113" s="17">
        <f>SUM(M82:M112)</f>
        <v>1454170165.7699997</v>
      </c>
      <c r="N113" s="85"/>
      <c r="O113" s="58"/>
      <c r="P113" s="58"/>
      <c r="Q113" s="58"/>
      <c r="R113" s="50"/>
      <c r="S113" s="51"/>
      <c r="T113" s="52"/>
      <c r="U113" s="53"/>
      <c r="V113" s="52">
        <f t="shared" si="6"/>
        <v>434.98</v>
      </c>
    </row>
    <row r="114" spans="1:22" ht="16" thickBot="1" x14ac:dyDescent="0.4">
      <c r="A114" s="44"/>
      <c r="B114" s="87"/>
      <c r="C114" s="63"/>
      <c r="D114" s="64"/>
      <c r="E114" s="65"/>
      <c r="F114" s="66"/>
      <c r="G114" s="66"/>
      <c r="H114" s="66"/>
      <c r="I114" s="66"/>
      <c r="J114" s="63"/>
      <c r="K114" s="18"/>
      <c r="L114" s="19"/>
      <c r="M114" s="20"/>
      <c r="N114" s="88"/>
      <c r="O114" s="67"/>
      <c r="P114" s="67"/>
      <c r="Q114" s="67"/>
      <c r="R114" s="50"/>
      <c r="S114" s="51"/>
      <c r="T114" s="52"/>
      <c r="U114" s="53"/>
      <c r="V114" s="68"/>
    </row>
    <row r="115" spans="1:22" x14ac:dyDescent="0.35">
      <c r="A115" s="44"/>
      <c r="B115" s="54"/>
      <c r="C115" s="69"/>
      <c r="D115" s="54"/>
      <c r="E115" s="54"/>
      <c r="F115" s="54"/>
      <c r="G115" s="54"/>
      <c r="H115" s="54"/>
      <c r="I115" s="54"/>
      <c r="J115" s="74"/>
      <c r="K115" s="21"/>
      <c r="L115" s="22"/>
      <c r="M115" s="23"/>
      <c r="N115" s="89"/>
      <c r="O115" s="72"/>
      <c r="P115" s="72"/>
      <c r="Q115" s="72"/>
      <c r="R115" s="50"/>
      <c r="S115" s="51"/>
      <c r="T115" s="52"/>
      <c r="U115" s="53"/>
      <c r="V115" s="55"/>
    </row>
    <row r="116" spans="1:22" x14ac:dyDescent="0.35">
      <c r="A116" s="44"/>
      <c r="B116" s="42" t="s">
        <v>298</v>
      </c>
      <c r="C116" s="56" t="s">
        <v>299</v>
      </c>
      <c r="D116" s="50">
        <v>45038</v>
      </c>
      <c r="E116" s="57">
        <v>45128</v>
      </c>
      <c r="F116" s="42" t="s">
        <v>272</v>
      </c>
      <c r="G116" s="42" t="s">
        <v>300</v>
      </c>
      <c r="H116" s="42" t="s">
        <v>301</v>
      </c>
      <c r="I116" s="42" t="s">
        <v>78</v>
      </c>
      <c r="J116" s="56" t="s">
        <v>302</v>
      </c>
      <c r="K116" s="5">
        <v>993009</v>
      </c>
      <c r="L116" s="16">
        <v>72.209000000000003</v>
      </c>
      <c r="M116" s="17">
        <v>71704186.879999995</v>
      </c>
      <c r="N116" s="85" t="s">
        <v>80</v>
      </c>
      <c r="O116" s="58" t="s">
        <v>14</v>
      </c>
      <c r="P116" s="58" t="s">
        <v>81</v>
      </c>
      <c r="Q116" s="58" t="s">
        <v>82</v>
      </c>
      <c r="R116" s="50">
        <v>45128</v>
      </c>
      <c r="S116" s="5"/>
      <c r="T116" s="52">
        <f>M116*V116</f>
        <v>31125353440.870396</v>
      </c>
      <c r="U116" s="53">
        <f t="shared" ref="U116:U141" si="8">M116-S116</f>
        <v>71704186.879999995</v>
      </c>
      <c r="V116" s="52">
        <f>434.08</f>
        <v>434.08</v>
      </c>
    </row>
    <row r="117" spans="1:22" ht="31" x14ac:dyDescent="0.35">
      <c r="A117" s="44"/>
      <c r="B117" s="42" t="s">
        <v>298</v>
      </c>
      <c r="C117" s="56" t="s">
        <v>303</v>
      </c>
      <c r="D117" s="50">
        <v>45017</v>
      </c>
      <c r="E117" s="57">
        <v>45107</v>
      </c>
      <c r="F117" s="42" t="s">
        <v>304</v>
      </c>
      <c r="G117" s="42" t="s">
        <v>180</v>
      </c>
      <c r="H117" s="42" t="s">
        <v>45</v>
      </c>
      <c r="I117" s="42" t="s">
        <v>46</v>
      </c>
      <c r="J117" s="56" t="s">
        <v>305</v>
      </c>
      <c r="K117" s="5">
        <v>949713</v>
      </c>
      <c r="L117" s="16">
        <v>83.936000000000007</v>
      </c>
      <c r="M117" s="17">
        <v>79715110.370000005</v>
      </c>
      <c r="N117" s="85" t="s">
        <v>48</v>
      </c>
      <c r="O117" s="58" t="s">
        <v>16</v>
      </c>
      <c r="P117" s="58" t="s">
        <v>125</v>
      </c>
      <c r="Q117" s="58" t="s">
        <v>126</v>
      </c>
      <c r="R117" s="50">
        <v>45107</v>
      </c>
      <c r="S117" s="51"/>
      <c r="T117" s="52">
        <f>M117*V117</f>
        <v>34602735109.409599</v>
      </c>
      <c r="U117" s="53">
        <f t="shared" si="8"/>
        <v>79715110.370000005</v>
      </c>
      <c r="V117" s="52">
        <f>V116</f>
        <v>434.08</v>
      </c>
    </row>
    <row r="118" spans="1:22" ht="31" x14ac:dyDescent="0.35">
      <c r="A118" s="44"/>
      <c r="B118" s="42" t="s">
        <v>298</v>
      </c>
      <c r="C118" s="56" t="s">
        <v>110</v>
      </c>
      <c r="D118" s="50">
        <v>45040</v>
      </c>
      <c r="E118" s="57">
        <v>45130</v>
      </c>
      <c r="F118" s="42" t="s">
        <v>277</v>
      </c>
      <c r="G118" s="42" t="s">
        <v>180</v>
      </c>
      <c r="H118" s="42" t="s">
        <v>45</v>
      </c>
      <c r="I118" s="42" t="s">
        <v>46</v>
      </c>
      <c r="J118" s="56" t="s">
        <v>306</v>
      </c>
      <c r="K118" s="5">
        <v>949259</v>
      </c>
      <c r="L118" s="16">
        <v>73.147999999999996</v>
      </c>
      <c r="M118" s="17">
        <v>69436397.329999998</v>
      </c>
      <c r="N118" s="85" t="s">
        <v>48</v>
      </c>
      <c r="O118" s="58" t="s">
        <v>16</v>
      </c>
      <c r="P118" s="58" t="s">
        <v>125</v>
      </c>
      <c r="Q118" s="58" t="s">
        <v>126</v>
      </c>
      <c r="R118" s="50">
        <v>45130</v>
      </c>
      <c r="S118" s="51"/>
      <c r="T118" s="52">
        <f>M118*V118</f>
        <v>30140951353.006397</v>
      </c>
      <c r="U118" s="53">
        <f t="shared" si="8"/>
        <v>69436397.329999998</v>
      </c>
      <c r="V118" s="52">
        <f t="shared" ref="V118:V143" si="9">V117</f>
        <v>434.08</v>
      </c>
    </row>
    <row r="119" spans="1:22" x14ac:dyDescent="0.35">
      <c r="A119" s="44"/>
      <c r="B119" s="42" t="s">
        <v>298</v>
      </c>
      <c r="C119" s="56" t="s">
        <v>307</v>
      </c>
      <c r="D119" s="50">
        <v>45021</v>
      </c>
      <c r="E119" s="57">
        <v>45111</v>
      </c>
      <c r="F119" s="42" t="s">
        <v>308</v>
      </c>
      <c r="G119" s="42" t="s">
        <v>309</v>
      </c>
      <c r="H119" s="42" t="s">
        <v>45</v>
      </c>
      <c r="I119" s="42" t="s">
        <v>46</v>
      </c>
      <c r="J119" s="56" t="s">
        <v>310</v>
      </c>
      <c r="K119" s="5">
        <v>949304</v>
      </c>
      <c r="L119" s="16">
        <v>85.441999999999993</v>
      </c>
      <c r="M119" s="17">
        <v>81110432.370000005</v>
      </c>
      <c r="N119" s="85" t="s">
        <v>48</v>
      </c>
      <c r="O119" s="58" t="s">
        <v>16</v>
      </c>
      <c r="P119" s="58" t="s">
        <v>81</v>
      </c>
      <c r="Q119" s="58" t="s">
        <v>82</v>
      </c>
      <c r="R119" s="50">
        <v>45111</v>
      </c>
      <c r="S119" s="51"/>
      <c r="T119" s="52">
        <f>M119*V119</f>
        <v>35208416483.169601</v>
      </c>
      <c r="U119" s="53">
        <f t="shared" si="8"/>
        <v>81110432.370000005</v>
      </c>
      <c r="V119" s="52">
        <f t="shared" si="9"/>
        <v>434.08</v>
      </c>
    </row>
    <row r="120" spans="1:22" x14ac:dyDescent="0.35">
      <c r="A120" s="44"/>
      <c r="B120" s="42" t="s">
        <v>298</v>
      </c>
      <c r="C120" s="56" t="s">
        <v>202</v>
      </c>
      <c r="D120" s="50">
        <v>45037</v>
      </c>
      <c r="E120" s="57">
        <v>45127</v>
      </c>
      <c r="F120" s="42" t="s">
        <v>311</v>
      </c>
      <c r="G120" s="42" t="s">
        <v>76</v>
      </c>
      <c r="H120" s="42" t="s">
        <v>77</v>
      </c>
      <c r="I120" s="42" t="s">
        <v>78</v>
      </c>
      <c r="J120" s="56" t="s">
        <v>312</v>
      </c>
      <c r="K120" s="5">
        <v>300000</v>
      </c>
      <c r="L120" s="16">
        <v>76.968999999999994</v>
      </c>
      <c r="M120" s="17">
        <v>23090700</v>
      </c>
      <c r="N120" s="85" t="s">
        <v>64</v>
      </c>
      <c r="O120" s="58" t="s">
        <v>17</v>
      </c>
      <c r="P120" s="58" t="s">
        <v>81</v>
      </c>
      <c r="Q120" s="58" t="s">
        <v>84</v>
      </c>
      <c r="R120" s="50">
        <v>45127</v>
      </c>
      <c r="S120" s="51"/>
      <c r="T120" s="52">
        <f>M120*V120</f>
        <v>10023211056</v>
      </c>
      <c r="U120" s="53">
        <f t="shared" si="8"/>
        <v>23090700</v>
      </c>
      <c r="V120" s="52">
        <f t="shared" si="9"/>
        <v>434.08</v>
      </c>
    </row>
    <row r="121" spans="1:22" x14ac:dyDescent="0.35">
      <c r="A121" s="44"/>
      <c r="B121" s="42" t="s">
        <v>298</v>
      </c>
      <c r="C121" s="56" t="s">
        <v>313</v>
      </c>
      <c r="D121" s="50">
        <v>45022</v>
      </c>
      <c r="E121" s="57">
        <v>45112</v>
      </c>
      <c r="F121" s="42" t="s">
        <v>314</v>
      </c>
      <c r="G121" s="42" t="s">
        <v>76</v>
      </c>
      <c r="H121" s="42" t="s">
        <v>77</v>
      </c>
      <c r="I121" s="42" t="s">
        <v>78</v>
      </c>
      <c r="J121" s="56" t="s">
        <v>315</v>
      </c>
      <c r="K121" s="5">
        <v>923821</v>
      </c>
      <c r="L121" s="16">
        <v>89.369</v>
      </c>
      <c r="M121" s="17">
        <v>82560958.950000003</v>
      </c>
      <c r="N121" s="85" t="s">
        <v>67</v>
      </c>
      <c r="O121" s="58" t="s">
        <v>15</v>
      </c>
      <c r="P121" s="58" t="s">
        <v>81</v>
      </c>
      <c r="Q121" s="58" t="s">
        <v>88</v>
      </c>
      <c r="R121" s="50">
        <v>45112</v>
      </c>
      <c r="S121" s="51"/>
      <c r="T121" s="52">
        <f>M121*V121</f>
        <v>35838061061.015999</v>
      </c>
      <c r="U121" s="53">
        <f t="shared" si="8"/>
        <v>82560958.950000003</v>
      </c>
      <c r="V121" s="52">
        <f t="shared" si="9"/>
        <v>434.08</v>
      </c>
    </row>
    <row r="122" spans="1:22" x14ac:dyDescent="0.35">
      <c r="A122" s="44"/>
      <c r="B122" s="42" t="s">
        <v>298</v>
      </c>
      <c r="C122" s="56" t="s">
        <v>316</v>
      </c>
      <c r="D122" s="50">
        <v>45028</v>
      </c>
      <c r="E122" s="57">
        <v>45118</v>
      </c>
      <c r="F122" s="42" t="s">
        <v>317</v>
      </c>
      <c r="G122" s="42" t="s">
        <v>76</v>
      </c>
      <c r="H122" s="42" t="s">
        <v>77</v>
      </c>
      <c r="I122" s="42" t="s">
        <v>78</v>
      </c>
      <c r="J122" s="56" t="s">
        <v>318</v>
      </c>
      <c r="K122" s="5">
        <v>949469</v>
      </c>
      <c r="L122" s="16">
        <v>88.947999999999993</v>
      </c>
      <c r="M122" s="17">
        <v>84453368.609999999</v>
      </c>
      <c r="N122" s="85" t="s">
        <v>67</v>
      </c>
      <c r="O122" s="58" t="s">
        <v>15</v>
      </c>
      <c r="P122" s="58" t="s">
        <v>81</v>
      </c>
      <c r="Q122" s="58" t="s">
        <v>88</v>
      </c>
      <c r="R122" s="50">
        <v>45118</v>
      </c>
      <c r="S122" s="51"/>
      <c r="T122" s="52">
        <f>M122*V122</f>
        <v>36659518246.228798</v>
      </c>
      <c r="U122" s="53">
        <f t="shared" si="8"/>
        <v>84453368.609999999</v>
      </c>
      <c r="V122" s="52">
        <f t="shared" si="9"/>
        <v>434.08</v>
      </c>
    </row>
    <row r="123" spans="1:22" x14ac:dyDescent="0.35">
      <c r="A123" s="44"/>
      <c r="B123" s="42" t="s">
        <v>298</v>
      </c>
      <c r="C123" s="56" t="s">
        <v>202</v>
      </c>
      <c r="D123" s="50">
        <v>45037</v>
      </c>
      <c r="E123" s="57">
        <v>45127</v>
      </c>
      <c r="F123" s="42" t="s">
        <v>311</v>
      </c>
      <c r="G123" s="42" t="s">
        <v>76</v>
      </c>
      <c r="H123" s="42" t="s">
        <v>77</v>
      </c>
      <c r="I123" s="42" t="s">
        <v>78</v>
      </c>
      <c r="J123" s="56" t="s">
        <v>319</v>
      </c>
      <c r="K123" s="5">
        <v>599009</v>
      </c>
      <c r="L123" s="16">
        <v>76.968999999999994</v>
      </c>
      <c r="M123" s="17">
        <v>46105123.719999999</v>
      </c>
      <c r="N123" s="85" t="s">
        <v>67</v>
      </c>
      <c r="O123" s="58" t="s">
        <v>15</v>
      </c>
      <c r="P123" s="58" t="s">
        <v>81</v>
      </c>
      <c r="Q123" s="58" t="s">
        <v>88</v>
      </c>
      <c r="R123" s="50">
        <v>45127</v>
      </c>
      <c r="S123" s="51">
        <f t="shared" si="7"/>
        <v>46105123.719999999</v>
      </c>
      <c r="T123" s="52">
        <f>M123*V123</f>
        <v>20013312104.377598</v>
      </c>
      <c r="U123" s="53">
        <f t="shared" si="8"/>
        <v>0</v>
      </c>
      <c r="V123" s="52">
        <f t="shared" si="9"/>
        <v>434.08</v>
      </c>
    </row>
    <row r="124" spans="1:22" x14ac:dyDescent="0.35">
      <c r="A124" s="44"/>
      <c r="B124" s="42" t="s">
        <v>298</v>
      </c>
      <c r="C124" s="56" t="s">
        <v>279</v>
      </c>
      <c r="D124" s="50">
        <v>45037</v>
      </c>
      <c r="E124" s="57">
        <v>45066</v>
      </c>
      <c r="F124" s="42" t="s">
        <v>311</v>
      </c>
      <c r="G124" s="42" t="s">
        <v>76</v>
      </c>
      <c r="H124" s="42" t="s">
        <v>77</v>
      </c>
      <c r="I124" s="42" t="s">
        <v>78</v>
      </c>
      <c r="J124" s="56" t="s">
        <v>320</v>
      </c>
      <c r="K124" s="5">
        <v>100000</v>
      </c>
      <c r="L124" s="16">
        <v>76.968999999999994</v>
      </c>
      <c r="M124" s="17">
        <v>7696900</v>
      </c>
      <c r="N124" s="85" t="s">
        <v>80</v>
      </c>
      <c r="O124" s="58" t="s">
        <v>14</v>
      </c>
      <c r="P124" s="58" t="s">
        <v>92</v>
      </c>
      <c r="Q124" s="58" t="s">
        <v>93</v>
      </c>
      <c r="R124" s="50">
        <v>45066</v>
      </c>
      <c r="S124" s="5">
        <f t="shared" si="7"/>
        <v>7696900</v>
      </c>
      <c r="T124" s="52">
        <f>M124*V124</f>
        <v>3341070352</v>
      </c>
      <c r="U124" s="53">
        <f t="shared" si="8"/>
        <v>0</v>
      </c>
      <c r="V124" s="52">
        <f t="shared" si="9"/>
        <v>434.08</v>
      </c>
    </row>
    <row r="125" spans="1:22" x14ac:dyDescent="0.35">
      <c r="A125" s="44"/>
      <c r="B125" s="42" t="s">
        <v>298</v>
      </c>
      <c r="C125" s="56" t="s">
        <v>279</v>
      </c>
      <c r="D125" s="50">
        <v>45022</v>
      </c>
      <c r="E125" s="57">
        <v>45051</v>
      </c>
      <c r="F125" s="42" t="s">
        <v>314</v>
      </c>
      <c r="G125" s="42" t="s">
        <v>76</v>
      </c>
      <c r="H125" s="42" t="s">
        <v>77</v>
      </c>
      <c r="I125" s="42" t="s">
        <v>78</v>
      </c>
      <c r="J125" s="56" t="s">
        <v>321</v>
      </c>
      <c r="K125" s="5">
        <v>100000</v>
      </c>
      <c r="L125" s="16">
        <v>89.369</v>
      </c>
      <c r="M125" s="17">
        <v>8936900</v>
      </c>
      <c r="N125" s="85" t="s">
        <v>80</v>
      </c>
      <c r="O125" s="58" t="s">
        <v>14</v>
      </c>
      <c r="P125" s="58" t="s">
        <v>92</v>
      </c>
      <c r="Q125" s="58" t="s">
        <v>93</v>
      </c>
      <c r="R125" s="50">
        <v>45051</v>
      </c>
      <c r="S125" s="5">
        <f t="shared" si="7"/>
        <v>8936900</v>
      </c>
      <c r="T125" s="52">
        <f>M125*V125</f>
        <v>3879329552</v>
      </c>
      <c r="U125" s="53">
        <f t="shared" si="8"/>
        <v>0</v>
      </c>
      <c r="V125" s="52">
        <f t="shared" si="9"/>
        <v>434.08</v>
      </c>
    </row>
    <row r="126" spans="1:22" x14ac:dyDescent="0.35">
      <c r="A126" s="44"/>
      <c r="B126" s="42" t="s">
        <v>298</v>
      </c>
      <c r="C126" s="56" t="s">
        <v>279</v>
      </c>
      <c r="D126" s="50">
        <v>45022</v>
      </c>
      <c r="E126" s="57">
        <v>45052</v>
      </c>
      <c r="F126" s="42" t="s">
        <v>322</v>
      </c>
      <c r="G126" s="42" t="s">
        <v>323</v>
      </c>
      <c r="H126" s="42" t="s">
        <v>136</v>
      </c>
      <c r="I126" s="42" t="s">
        <v>46</v>
      </c>
      <c r="J126" s="56" t="s">
        <v>324</v>
      </c>
      <c r="K126" s="5">
        <v>906555</v>
      </c>
      <c r="L126" s="16">
        <v>88.358999999999995</v>
      </c>
      <c r="M126" s="17">
        <v>80102293.25</v>
      </c>
      <c r="N126" s="85" t="s">
        <v>48</v>
      </c>
      <c r="O126" s="58" t="s">
        <v>16</v>
      </c>
      <c r="P126" s="58" t="s">
        <v>61</v>
      </c>
      <c r="Q126" s="58" t="s">
        <v>62</v>
      </c>
      <c r="R126" s="50">
        <v>45052</v>
      </c>
      <c r="S126" s="51">
        <f t="shared" si="7"/>
        <v>80102293.25</v>
      </c>
      <c r="T126" s="52">
        <f>M126*V126</f>
        <v>34770803453.959999</v>
      </c>
      <c r="U126" s="53">
        <f t="shared" si="8"/>
        <v>0</v>
      </c>
      <c r="V126" s="52">
        <f t="shared" si="9"/>
        <v>434.08</v>
      </c>
    </row>
    <row r="127" spans="1:22" x14ac:dyDescent="0.35">
      <c r="A127" s="44"/>
      <c r="B127" s="42" t="s">
        <v>298</v>
      </c>
      <c r="C127" s="56" t="s">
        <v>313</v>
      </c>
      <c r="D127" s="50">
        <v>45036</v>
      </c>
      <c r="E127" s="57">
        <v>45126</v>
      </c>
      <c r="F127" s="42" t="s">
        <v>325</v>
      </c>
      <c r="G127" s="42" t="s">
        <v>107</v>
      </c>
      <c r="H127" s="42" t="s">
        <v>108</v>
      </c>
      <c r="I127" s="42" t="s">
        <v>78</v>
      </c>
      <c r="J127" s="56" t="s">
        <v>326</v>
      </c>
      <c r="K127" s="5">
        <v>995322</v>
      </c>
      <c r="L127" s="16">
        <v>78.988</v>
      </c>
      <c r="M127" s="17">
        <v>78618494.140000001</v>
      </c>
      <c r="N127" s="85" t="s">
        <v>80</v>
      </c>
      <c r="O127" s="58" t="s">
        <v>14</v>
      </c>
      <c r="P127" s="58" t="s">
        <v>81</v>
      </c>
      <c r="Q127" s="58" t="s">
        <v>82</v>
      </c>
      <c r="R127" s="50">
        <v>45126</v>
      </c>
      <c r="S127" s="5"/>
      <c r="T127" s="52">
        <f>M127*V127</f>
        <v>34126715936.291199</v>
      </c>
      <c r="U127" s="53">
        <f t="shared" si="8"/>
        <v>78618494.140000001</v>
      </c>
      <c r="V127" s="52">
        <f t="shared" si="9"/>
        <v>434.08</v>
      </c>
    </row>
    <row r="128" spans="1:22" x14ac:dyDescent="0.35">
      <c r="A128" s="44"/>
      <c r="B128" s="42" t="s">
        <v>298</v>
      </c>
      <c r="C128" s="56" t="s">
        <v>327</v>
      </c>
      <c r="D128" s="50">
        <v>45035</v>
      </c>
      <c r="E128" s="57">
        <v>45125</v>
      </c>
      <c r="F128" s="42" t="s">
        <v>328</v>
      </c>
      <c r="G128" s="42" t="s">
        <v>208</v>
      </c>
      <c r="H128" s="42" t="s">
        <v>121</v>
      </c>
      <c r="I128" s="42" t="s">
        <v>46</v>
      </c>
      <c r="J128" s="56" t="s">
        <v>329</v>
      </c>
      <c r="K128" s="5">
        <v>949384</v>
      </c>
      <c r="L128" s="16">
        <v>84.899000000000001</v>
      </c>
      <c r="M128" s="17">
        <v>80601752.219999999</v>
      </c>
      <c r="N128" s="85" t="s">
        <v>48</v>
      </c>
      <c r="O128" s="58" t="s">
        <v>16</v>
      </c>
      <c r="P128" s="58" t="s">
        <v>81</v>
      </c>
      <c r="Q128" s="58" t="s">
        <v>82</v>
      </c>
      <c r="R128" s="50">
        <v>45125</v>
      </c>
      <c r="S128" s="51"/>
      <c r="T128" s="52">
        <f>M128*V128</f>
        <v>34987608603.6576</v>
      </c>
      <c r="U128" s="53">
        <f t="shared" si="8"/>
        <v>80601752.219999999</v>
      </c>
      <c r="V128" s="52">
        <f t="shared" si="9"/>
        <v>434.08</v>
      </c>
    </row>
    <row r="129" spans="1:22" x14ac:dyDescent="0.35">
      <c r="A129" s="44"/>
      <c r="B129" s="42" t="s">
        <v>298</v>
      </c>
      <c r="C129" s="56" t="s">
        <v>330</v>
      </c>
      <c r="D129" s="50">
        <v>45021</v>
      </c>
      <c r="E129" s="57">
        <v>45111</v>
      </c>
      <c r="F129" s="42" t="s">
        <v>331</v>
      </c>
      <c r="G129" s="42" t="s">
        <v>208</v>
      </c>
      <c r="H129" s="42" t="s">
        <v>121</v>
      </c>
      <c r="I129" s="42" t="s">
        <v>46</v>
      </c>
      <c r="J129" s="56" t="s">
        <v>332</v>
      </c>
      <c r="K129" s="5">
        <v>944603</v>
      </c>
      <c r="L129" s="16">
        <v>86.933999999999997</v>
      </c>
      <c r="M129" s="17">
        <v>82118117.200000003</v>
      </c>
      <c r="N129" s="85" t="s">
        <v>48</v>
      </c>
      <c r="O129" s="58" t="s">
        <v>16</v>
      </c>
      <c r="P129" s="58" t="s">
        <v>81</v>
      </c>
      <c r="Q129" s="58" t="s">
        <v>82</v>
      </c>
      <c r="R129" s="50">
        <v>45111</v>
      </c>
      <c r="S129" s="51"/>
      <c r="T129" s="52">
        <f>M129*V129</f>
        <v>35645832314.176003</v>
      </c>
      <c r="U129" s="53">
        <f t="shared" si="8"/>
        <v>82118117.200000003</v>
      </c>
      <c r="V129" s="52">
        <f t="shared" si="9"/>
        <v>434.08</v>
      </c>
    </row>
    <row r="130" spans="1:22" ht="31" x14ac:dyDescent="0.35">
      <c r="A130" s="44"/>
      <c r="B130" s="42" t="s">
        <v>298</v>
      </c>
      <c r="C130" s="56" t="s">
        <v>294</v>
      </c>
      <c r="D130" s="50">
        <v>45027</v>
      </c>
      <c r="E130" s="57">
        <v>45117</v>
      </c>
      <c r="F130" s="42" t="s">
        <v>333</v>
      </c>
      <c r="G130" s="42" t="s">
        <v>208</v>
      </c>
      <c r="H130" s="42" t="s">
        <v>121</v>
      </c>
      <c r="I130" s="42" t="s">
        <v>46</v>
      </c>
      <c r="J130" s="56" t="s">
        <v>334</v>
      </c>
      <c r="K130" s="5">
        <v>400000</v>
      </c>
      <c r="L130" s="16">
        <v>89.239000000000004</v>
      </c>
      <c r="M130" s="17">
        <v>35695600</v>
      </c>
      <c r="N130" s="85" t="s">
        <v>48</v>
      </c>
      <c r="O130" s="58" t="s">
        <v>16</v>
      </c>
      <c r="P130" s="58" t="s">
        <v>125</v>
      </c>
      <c r="Q130" s="58" t="s">
        <v>126</v>
      </c>
      <c r="R130" s="50">
        <v>45117</v>
      </c>
      <c r="S130" s="51"/>
      <c r="T130" s="52">
        <f>M130*V130</f>
        <v>15494746048</v>
      </c>
      <c r="U130" s="53">
        <f t="shared" si="8"/>
        <v>35695600</v>
      </c>
      <c r="V130" s="52">
        <f t="shared" si="9"/>
        <v>434.08</v>
      </c>
    </row>
    <row r="131" spans="1:22" ht="31" x14ac:dyDescent="0.35">
      <c r="A131" s="44"/>
      <c r="B131" s="42" t="s">
        <v>298</v>
      </c>
      <c r="C131" s="56" t="s">
        <v>110</v>
      </c>
      <c r="D131" s="50">
        <v>45033</v>
      </c>
      <c r="E131" s="57">
        <v>45123</v>
      </c>
      <c r="F131" s="42" t="s">
        <v>335</v>
      </c>
      <c r="G131" s="42" t="s">
        <v>129</v>
      </c>
      <c r="H131" s="42" t="s">
        <v>136</v>
      </c>
      <c r="I131" s="42" t="s">
        <v>46</v>
      </c>
      <c r="J131" s="56" t="s">
        <v>336</v>
      </c>
      <c r="K131" s="5">
        <v>948634</v>
      </c>
      <c r="L131" s="16">
        <v>82.57</v>
      </c>
      <c r="M131" s="17">
        <v>78328709.379999995</v>
      </c>
      <c r="N131" s="85" t="s">
        <v>48</v>
      </c>
      <c r="O131" s="58" t="s">
        <v>16</v>
      </c>
      <c r="P131" s="58" t="s">
        <v>125</v>
      </c>
      <c r="Q131" s="58" t="s">
        <v>126</v>
      </c>
      <c r="R131" s="50">
        <v>45123</v>
      </c>
      <c r="S131" s="51"/>
      <c r="T131" s="52">
        <f>M131*V131</f>
        <v>34000926167.670395</v>
      </c>
      <c r="U131" s="53">
        <f t="shared" si="8"/>
        <v>78328709.379999995</v>
      </c>
      <c r="V131" s="52">
        <f t="shared" si="9"/>
        <v>434.08</v>
      </c>
    </row>
    <row r="132" spans="1:22" x14ac:dyDescent="0.35">
      <c r="A132" s="44"/>
      <c r="B132" s="42" t="s">
        <v>298</v>
      </c>
      <c r="C132" s="56" t="s">
        <v>337</v>
      </c>
      <c r="D132" s="50">
        <v>45040</v>
      </c>
      <c r="E132" s="57">
        <v>45130</v>
      </c>
      <c r="F132" s="42" t="s">
        <v>338</v>
      </c>
      <c r="G132" s="42" t="s">
        <v>129</v>
      </c>
      <c r="H132" s="42" t="s">
        <v>136</v>
      </c>
      <c r="I132" s="42" t="s">
        <v>46</v>
      </c>
      <c r="J132" s="56" t="s">
        <v>339</v>
      </c>
      <c r="K132" s="5">
        <v>923122</v>
      </c>
      <c r="L132" s="16">
        <v>82.5</v>
      </c>
      <c r="M132" s="17">
        <v>76157565</v>
      </c>
      <c r="N132" s="85" t="s">
        <v>48</v>
      </c>
      <c r="O132" s="58" t="s">
        <v>16</v>
      </c>
      <c r="P132" s="58" t="s">
        <v>81</v>
      </c>
      <c r="Q132" s="58" t="s">
        <v>82</v>
      </c>
      <c r="R132" s="50">
        <v>45130</v>
      </c>
      <c r="S132" s="51"/>
      <c r="T132" s="52">
        <f>M132*V132</f>
        <v>33058475815.199997</v>
      </c>
      <c r="U132" s="53">
        <f t="shared" si="8"/>
        <v>76157565</v>
      </c>
      <c r="V132" s="52">
        <f t="shared" si="9"/>
        <v>434.08</v>
      </c>
    </row>
    <row r="133" spans="1:22" x14ac:dyDescent="0.35">
      <c r="A133" s="44"/>
      <c r="B133" s="42" t="s">
        <v>298</v>
      </c>
      <c r="C133" s="56" t="s">
        <v>340</v>
      </c>
      <c r="D133" s="50">
        <v>45025</v>
      </c>
      <c r="E133" s="57">
        <v>45055</v>
      </c>
      <c r="F133" s="42" t="s">
        <v>341</v>
      </c>
      <c r="G133" s="42" t="s">
        <v>149</v>
      </c>
      <c r="H133" s="42" t="s">
        <v>150</v>
      </c>
      <c r="I133" s="42" t="s">
        <v>78</v>
      </c>
      <c r="J133" s="56" t="s">
        <v>342</v>
      </c>
      <c r="K133" s="5">
        <v>20000</v>
      </c>
      <c r="L133" s="16">
        <v>88.659000000000006</v>
      </c>
      <c r="M133" s="17">
        <v>1773180</v>
      </c>
      <c r="N133" s="85" t="s">
        <v>64</v>
      </c>
      <c r="O133" s="58" t="s">
        <v>17</v>
      </c>
      <c r="P133" s="5" t="s">
        <v>61</v>
      </c>
      <c r="Q133" s="58" t="s">
        <v>65</v>
      </c>
      <c r="R133" s="50">
        <v>45055</v>
      </c>
      <c r="S133" s="51">
        <f t="shared" si="7"/>
        <v>1773180</v>
      </c>
      <c r="T133" s="52">
        <f>M133*V133</f>
        <v>769701974.39999998</v>
      </c>
      <c r="U133" s="53">
        <f t="shared" si="8"/>
        <v>0</v>
      </c>
      <c r="V133" s="52">
        <f t="shared" si="9"/>
        <v>434.08</v>
      </c>
    </row>
    <row r="134" spans="1:22" x14ac:dyDescent="0.35">
      <c r="A134" s="44"/>
      <c r="B134" s="42" t="s">
        <v>298</v>
      </c>
      <c r="C134" s="56" t="s">
        <v>340</v>
      </c>
      <c r="D134" s="50">
        <v>45025</v>
      </c>
      <c r="E134" s="57">
        <v>45055</v>
      </c>
      <c r="F134" s="42" t="s">
        <v>341</v>
      </c>
      <c r="G134" s="42" t="s">
        <v>149</v>
      </c>
      <c r="H134" s="42" t="s">
        <v>150</v>
      </c>
      <c r="I134" s="42" t="s">
        <v>78</v>
      </c>
      <c r="J134" s="56" t="s">
        <v>343</v>
      </c>
      <c r="K134" s="5">
        <v>100000</v>
      </c>
      <c r="L134" s="16">
        <v>88.659000000000006</v>
      </c>
      <c r="M134" s="17">
        <v>8865900</v>
      </c>
      <c r="N134" s="85" t="s">
        <v>64</v>
      </c>
      <c r="O134" s="58" t="s">
        <v>17</v>
      </c>
      <c r="P134" s="5" t="s">
        <v>61</v>
      </c>
      <c r="Q134" s="58" t="s">
        <v>65</v>
      </c>
      <c r="R134" s="50">
        <v>45055</v>
      </c>
      <c r="S134" s="51">
        <f t="shared" si="7"/>
        <v>8865900</v>
      </c>
      <c r="T134" s="52">
        <f>M134*V134</f>
        <v>3848509872</v>
      </c>
      <c r="U134" s="53">
        <f t="shared" si="8"/>
        <v>0</v>
      </c>
      <c r="V134" s="52">
        <f t="shared" si="9"/>
        <v>434.08</v>
      </c>
    </row>
    <row r="135" spans="1:22" x14ac:dyDescent="0.35">
      <c r="A135" s="44"/>
      <c r="B135" s="42" t="s">
        <v>298</v>
      </c>
      <c r="C135" s="56" t="s">
        <v>340</v>
      </c>
      <c r="D135" s="50">
        <v>45025</v>
      </c>
      <c r="E135" s="57">
        <v>45055</v>
      </c>
      <c r="F135" s="42" t="s">
        <v>341</v>
      </c>
      <c r="G135" s="42" t="s">
        <v>149</v>
      </c>
      <c r="H135" s="42" t="s">
        <v>150</v>
      </c>
      <c r="I135" s="42" t="s">
        <v>78</v>
      </c>
      <c r="J135" s="56" t="s">
        <v>344</v>
      </c>
      <c r="K135" s="5">
        <v>100000</v>
      </c>
      <c r="L135" s="16">
        <v>88.659000000000006</v>
      </c>
      <c r="M135" s="17">
        <v>8865900</v>
      </c>
      <c r="N135" s="85" t="s">
        <v>80</v>
      </c>
      <c r="O135" s="58" t="s">
        <v>14</v>
      </c>
      <c r="P135" s="58" t="s">
        <v>61</v>
      </c>
      <c r="Q135" s="58" t="s">
        <v>62</v>
      </c>
      <c r="R135" s="50">
        <v>45055</v>
      </c>
      <c r="S135" s="5">
        <f t="shared" si="7"/>
        <v>8865900</v>
      </c>
      <c r="T135" s="52">
        <f>M135*V135</f>
        <v>3848509872</v>
      </c>
      <c r="U135" s="53">
        <f t="shared" si="8"/>
        <v>0</v>
      </c>
      <c r="V135" s="52">
        <f t="shared" si="9"/>
        <v>434.08</v>
      </c>
    </row>
    <row r="136" spans="1:22" x14ac:dyDescent="0.35">
      <c r="A136" s="44"/>
      <c r="B136" s="42" t="s">
        <v>298</v>
      </c>
      <c r="C136" s="56" t="s">
        <v>340</v>
      </c>
      <c r="D136" s="50">
        <v>45025</v>
      </c>
      <c r="E136" s="57">
        <v>45055</v>
      </c>
      <c r="F136" s="42" t="s">
        <v>341</v>
      </c>
      <c r="G136" s="42" t="s">
        <v>149</v>
      </c>
      <c r="H136" s="42" t="s">
        <v>150</v>
      </c>
      <c r="I136" s="42" t="s">
        <v>78</v>
      </c>
      <c r="J136" s="56" t="s">
        <v>345</v>
      </c>
      <c r="K136" s="5">
        <v>80000</v>
      </c>
      <c r="L136" s="16">
        <v>88.659000000000006</v>
      </c>
      <c r="M136" s="17">
        <v>7092720</v>
      </c>
      <c r="N136" s="85" t="s">
        <v>80</v>
      </c>
      <c r="O136" s="58" t="s">
        <v>14</v>
      </c>
      <c r="P136" s="58" t="s">
        <v>61</v>
      </c>
      <c r="Q136" s="58" t="s">
        <v>62</v>
      </c>
      <c r="R136" s="50">
        <v>45055</v>
      </c>
      <c r="S136" s="5">
        <f t="shared" si="7"/>
        <v>7092720</v>
      </c>
      <c r="T136" s="52">
        <f>M136*V136</f>
        <v>3078807897.5999999</v>
      </c>
      <c r="U136" s="53">
        <f t="shared" si="8"/>
        <v>0</v>
      </c>
      <c r="V136" s="52">
        <f t="shared" si="9"/>
        <v>434.08</v>
      </c>
    </row>
    <row r="137" spans="1:22" x14ac:dyDescent="0.35">
      <c r="A137" s="44"/>
      <c r="B137" s="42" t="s">
        <v>298</v>
      </c>
      <c r="C137" s="56" t="s">
        <v>247</v>
      </c>
      <c r="D137" s="50">
        <v>45020</v>
      </c>
      <c r="E137" s="57">
        <v>45050</v>
      </c>
      <c r="F137" s="42" t="s">
        <v>346</v>
      </c>
      <c r="G137" s="42" t="s">
        <v>162</v>
      </c>
      <c r="H137" s="42" t="s">
        <v>163</v>
      </c>
      <c r="I137" s="42" t="s">
        <v>46</v>
      </c>
      <c r="J137" s="56" t="s">
        <v>347</v>
      </c>
      <c r="K137" s="5">
        <v>951431</v>
      </c>
      <c r="L137" s="16">
        <v>88.123999999999995</v>
      </c>
      <c r="M137" s="17">
        <v>83843905.439999998</v>
      </c>
      <c r="N137" s="85" t="s">
        <v>48</v>
      </c>
      <c r="O137" s="58" t="s">
        <v>16</v>
      </c>
      <c r="P137" s="58" t="s">
        <v>61</v>
      </c>
      <c r="Q137" s="58" t="s">
        <v>62</v>
      </c>
      <c r="R137" s="50">
        <v>45050</v>
      </c>
      <c r="S137" s="51">
        <f t="shared" si="7"/>
        <v>83843905.439999998</v>
      </c>
      <c r="T137" s="52">
        <f>M137*V137</f>
        <v>36394962473.395195</v>
      </c>
      <c r="U137" s="53">
        <f t="shared" si="8"/>
        <v>0</v>
      </c>
      <c r="V137" s="52">
        <f t="shared" si="9"/>
        <v>434.08</v>
      </c>
    </row>
    <row r="138" spans="1:22" x14ac:dyDescent="0.35">
      <c r="A138" s="44"/>
      <c r="B138" s="42" t="s">
        <v>298</v>
      </c>
      <c r="C138" s="56" t="s">
        <v>279</v>
      </c>
      <c r="D138" s="50">
        <v>45046</v>
      </c>
      <c r="E138" s="57">
        <v>45076</v>
      </c>
      <c r="F138" s="42" t="s">
        <v>348</v>
      </c>
      <c r="G138" s="42" t="s">
        <v>162</v>
      </c>
      <c r="H138" s="42" t="s">
        <v>163</v>
      </c>
      <c r="I138" s="42" t="s">
        <v>46</v>
      </c>
      <c r="J138" s="56" t="s">
        <v>349</v>
      </c>
      <c r="K138" s="5">
        <v>950639</v>
      </c>
      <c r="L138" s="16">
        <v>76.188999999999993</v>
      </c>
      <c r="M138" s="17">
        <v>72428234.769999996</v>
      </c>
      <c r="N138" s="85" t="s">
        <v>48</v>
      </c>
      <c r="O138" s="58" t="s">
        <v>16</v>
      </c>
      <c r="P138" s="58" t="s">
        <v>61</v>
      </c>
      <c r="Q138" s="58" t="s">
        <v>62</v>
      </c>
      <c r="R138" s="50">
        <v>45076</v>
      </c>
      <c r="S138" s="51">
        <f t="shared" si="7"/>
        <v>72428234.769999996</v>
      </c>
      <c r="T138" s="52">
        <f>M138*V138</f>
        <v>31439648148.961597</v>
      </c>
      <c r="U138" s="53">
        <f t="shared" si="8"/>
        <v>0</v>
      </c>
      <c r="V138" s="52">
        <f t="shared" si="9"/>
        <v>434.08</v>
      </c>
    </row>
    <row r="139" spans="1:22" x14ac:dyDescent="0.35">
      <c r="A139" s="44"/>
      <c r="B139" s="42" t="s">
        <v>298</v>
      </c>
      <c r="C139" s="56" t="s">
        <v>279</v>
      </c>
      <c r="D139" s="50">
        <v>45046</v>
      </c>
      <c r="E139" s="57">
        <v>45076</v>
      </c>
      <c r="F139" s="42" t="s">
        <v>348</v>
      </c>
      <c r="G139" s="42" t="s">
        <v>162</v>
      </c>
      <c r="H139" s="42" t="s">
        <v>350</v>
      </c>
      <c r="I139" s="42" t="s">
        <v>351</v>
      </c>
      <c r="J139" s="56" t="s">
        <v>352</v>
      </c>
      <c r="K139" s="5">
        <v>10000</v>
      </c>
      <c r="L139" s="16">
        <v>76.188999999999993</v>
      </c>
      <c r="M139" s="17">
        <v>761890</v>
      </c>
      <c r="N139" s="85" t="s">
        <v>353</v>
      </c>
      <c r="O139" s="58" t="s">
        <v>14</v>
      </c>
      <c r="P139" s="58" t="s">
        <v>61</v>
      </c>
      <c r="Q139" s="58" t="s">
        <v>62</v>
      </c>
      <c r="R139" s="50">
        <v>45076</v>
      </c>
      <c r="S139" s="5">
        <f t="shared" si="7"/>
        <v>761890</v>
      </c>
      <c r="T139" s="52">
        <f>M139*V139</f>
        <v>330721211.19999999</v>
      </c>
      <c r="U139" s="53">
        <f t="shared" si="8"/>
        <v>0</v>
      </c>
      <c r="V139" s="52">
        <f t="shared" si="9"/>
        <v>434.08</v>
      </c>
    </row>
    <row r="140" spans="1:22" x14ac:dyDescent="0.35">
      <c r="A140" s="44"/>
      <c r="B140" s="42" t="s">
        <v>298</v>
      </c>
      <c r="C140" s="56" t="s">
        <v>279</v>
      </c>
      <c r="D140" s="50">
        <v>45018</v>
      </c>
      <c r="E140" s="57">
        <v>45048</v>
      </c>
      <c r="F140" s="42" t="s">
        <v>101</v>
      </c>
      <c r="G140" s="42" t="s">
        <v>354</v>
      </c>
      <c r="H140" s="42" t="s">
        <v>113</v>
      </c>
      <c r="I140" s="42" t="s">
        <v>78</v>
      </c>
      <c r="J140" s="56" t="s">
        <v>355</v>
      </c>
      <c r="K140" s="5">
        <v>290709</v>
      </c>
      <c r="L140" s="16">
        <v>82.366</v>
      </c>
      <c r="M140" s="17">
        <v>23944537.489999998</v>
      </c>
      <c r="N140" s="85" t="s">
        <v>80</v>
      </c>
      <c r="O140" s="58" t="s">
        <v>14</v>
      </c>
      <c r="P140" s="58" t="s">
        <v>92</v>
      </c>
      <c r="Q140" s="58" t="s">
        <v>93</v>
      </c>
      <c r="R140" s="50">
        <v>45048</v>
      </c>
      <c r="S140" s="5">
        <f t="shared" si="7"/>
        <v>23944537.489999998</v>
      </c>
      <c r="T140" s="52">
        <f>M140*V140</f>
        <v>10393844833.659199</v>
      </c>
      <c r="U140" s="53">
        <f t="shared" si="8"/>
        <v>0</v>
      </c>
      <c r="V140" s="52">
        <f t="shared" si="9"/>
        <v>434.08</v>
      </c>
    </row>
    <row r="141" spans="1:22" x14ac:dyDescent="0.35">
      <c r="A141" s="44"/>
      <c r="B141" s="42" t="s">
        <v>298</v>
      </c>
      <c r="C141" s="56" t="s">
        <v>279</v>
      </c>
      <c r="D141" s="50">
        <v>45018</v>
      </c>
      <c r="E141" s="57">
        <v>45048</v>
      </c>
      <c r="F141" s="42" t="s">
        <v>101</v>
      </c>
      <c r="G141" s="42" t="s">
        <v>356</v>
      </c>
      <c r="H141" s="42" t="s">
        <v>113</v>
      </c>
      <c r="I141" s="42" t="s">
        <v>78</v>
      </c>
      <c r="J141" s="56" t="s">
        <v>357</v>
      </c>
      <c r="K141" s="5">
        <v>750000</v>
      </c>
      <c r="L141" s="16">
        <v>82.366</v>
      </c>
      <c r="M141" s="17">
        <v>61774500</v>
      </c>
      <c r="N141" s="85" t="s">
        <v>80</v>
      </c>
      <c r="O141" s="58" t="s">
        <v>14</v>
      </c>
      <c r="P141" s="58" t="s">
        <v>92</v>
      </c>
      <c r="Q141" s="58" t="s">
        <v>93</v>
      </c>
      <c r="R141" s="50">
        <v>45048</v>
      </c>
      <c r="S141" s="5">
        <f t="shared" si="7"/>
        <v>61774500</v>
      </c>
      <c r="T141" s="52">
        <f>M141*V141</f>
        <v>26815074960</v>
      </c>
      <c r="U141" s="53">
        <f t="shared" si="8"/>
        <v>0</v>
      </c>
      <c r="V141" s="52">
        <f t="shared" si="9"/>
        <v>434.08</v>
      </c>
    </row>
    <row r="142" spans="1:22" x14ac:dyDescent="0.35">
      <c r="A142" s="44"/>
      <c r="B142" s="42"/>
      <c r="C142" s="56"/>
      <c r="D142" s="42"/>
      <c r="E142" s="42"/>
      <c r="F142" s="42"/>
      <c r="G142" s="42"/>
      <c r="H142" s="42"/>
      <c r="I142" s="42"/>
      <c r="J142" s="62"/>
      <c r="K142" s="5">
        <f>SUM(K116:K141)</f>
        <v>16133983</v>
      </c>
      <c r="L142" s="16"/>
      <c r="M142" s="17">
        <f>SUM(M116:M141)</f>
        <v>1335783377.1200001</v>
      </c>
      <c r="N142" s="85"/>
      <c r="O142" s="58"/>
      <c r="P142" s="58"/>
      <c r="Q142" s="58"/>
      <c r="R142" s="50"/>
      <c r="S142" s="51"/>
      <c r="T142" s="52"/>
      <c r="U142" s="53"/>
      <c r="V142" s="52">
        <f t="shared" si="9"/>
        <v>434.08</v>
      </c>
    </row>
    <row r="143" spans="1:22" x14ac:dyDescent="0.35">
      <c r="A143" s="44"/>
      <c r="B143" s="42"/>
      <c r="C143" s="56"/>
      <c r="D143" s="42"/>
      <c r="E143" s="42"/>
      <c r="F143" s="42"/>
      <c r="G143" s="42"/>
      <c r="H143" s="42"/>
      <c r="I143" s="42"/>
      <c r="J143" s="62"/>
      <c r="K143" s="5"/>
      <c r="L143" s="16"/>
      <c r="M143" s="17"/>
      <c r="N143" s="85"/>
      <c r="O143" s="58"/>
      <c r="P143" s="58"/>
      <c r="Q143" s="58"/>
      <c r="R143" s="50"/>
      <c r="S143" s="51"/>
      <c r="T143" s="52"/>
      <c r="U143" s="53"/>
      <c r="V143" s="52">
        <f t="shared" si="9"/>
        <v>434.08</v>
      </c>
    </row>
    <row r="144" spans="1:22" ht="16" thickBot="1" x14ac:dyDescent="0.4">
      <c r="A144" s="44"/>
      <c r="B144" s="38"/>
      <c r="C144" s="36"/>
      <c r="D144" s="38"/>
      <c r="E144" s="38"/>
      <c r="F144" s="38"/>
      <c r="G144" s="38"/>
      <c r="H144" s="38"/>
      <c r="I144" s="38"/>
      <c r="J144" s="40"/>
      <c r="K144" s="10"/>
      <c r="L144" s="11"/>
      <c r="M144" s="24"/>
      <c r="N144" s="90"/>
      <c r="O144" s="73"/>
      <c r="P144" s="73"/>
      <c r="Q144" s="73"/>
      <c r="R144" s="50"/>
      <c r="S144" s="51"/>
      <c r="T144" s="52"/>
      <c r="U144" s="53"/>
      <c r="V144" s="91"/>
    </row>
    <row r="145" spans="1:22" x14ac:dyDescent="0.35">
      <c r="A145" s="44"/>
      <c r="B145" s="81" t="s">
        <v>358</v>
      </c>
      <c r="C145" s="45" t="s">
        <v>110</v>
      </c>
      <c r="D145" s="46">
        <v>45056</v>
      </c>
      <c r="E145" s="47">
        <v>45146</v>
      </c>
      <c r="F145" s="48" t="s">
        <v>359</v>
      </c>
      <c r="G145" s="48" t="s">
        <v>44</v>
      </c>
      <c r="H145" s="48" t="s">
        <v>45</v>
      </c>
      <c r="I145" s="48" t="s">
        <v>46</v>
      </c>
      <c r="J145" s="45" t="s">
        <v>360</v>
      </c>
      <c r="K145" s="13">
        <v>921440</v>
      </c>
      <c r="L145" s="14">
        <v>72.712000000000003</v>
      </c>
      <c r="M145" s="15">
        <v>66999745.280000001</v>
      </c>
      <c r="N145" s="82" t="s">
        <v>48</v>
      </c>
      <c r="O145" s="49" t="s">
        <v>16</v>
      </c>
      <c r="P145" s="49" t="s">
        <v>81</v>
      </c>
      <c r="Q145" s="49" t="s">
        <v>82</v>
      </c>
      <c r="R145" s="50">
        <v>45146</v>
      </c>
      <c r="S145" s="51"/>
      <c r="T145" s="52">
        <f>M145*V145</f>
        <v>41664461599.820801</v>
      </c>
      <c r="U145" s="53">
        <f t="shared" ref="U145:U172" si="10">M145-S145</f>
        <v>66999745.280000001</v>
      </c>
      <c r="V145" s="83">
        <f>621.86</f>
        <v>621.86</v>
      </c>
    </row>
    <row r="146" spans="1:22" x14ac:dyDescent="0.35">
      <c r="A146" s="44"/>
      <c r="B146" s="84" t="s">
        <v>358</v>
      </c>
      <c r="C146" s="56" t="s">
        <v>255</v>
      </c>
      <c r="D146" s="50">
        <v>45074</v>
      </c>
      <c r="E146" s="57">
        <v>45164</v>
      </c>
      <c r="F146" s="42" t="s">
        <v>361</v>
      </c>
      <c r="G146" s="42" t="s">
        <v>44</v>
      </c>
      <c r="H146" s="42" t="s">
        <v>45</v>
      </c>
      <c r="I146" s="42" t="s">
        <v>46</v>
      </c>
      <c r="J146" s="56" t="s">
        <v>362</v>
      </c>
      <c r="K146" s="5">
        <v>923694</v>
      </c>
      <c r="L146" s="16">
        <v>71.997</v>
      </c>
      <c r="M146" s="17">
        <v>66503196.920000002</v>
      </c>
      <c r="N146" s="85" t="s">
        <v>48</v>
      </c>
      <c r="O146" s="58" t="s">
        <v>16</v>
      </c>
      <c r="P146" s="58" t="s">
        <v>81</v>
      </c>
      <c r="Q146" s="58" t="s">
        <v>82</v>
      </c>
      <c r="R146" s="50">
        <v>45164</v>
      </c>
      <c r="S146" s="51"/>
      <c r="T146" s="52">
        <f>M146*V146</f>
        <v>41355678036.671204</v>
      </c>
      <c r="U146" s="53">
        <f t="shared" si="10"/>
        <v>66503196.920000002</v>
      </c>
      <c r="V146" s="52">
        <f>V145</f>
        <v>621.86</v>
      </c>
    </row>
    <row r="147" spans="1:22" x14ac:dyDescent="0.35">
      <c r="A147" s="44"/>
      <c r="B147" s="84" t="s">
        <v>358</v>
      </c>
      <c r="C147" s="56" t="s">
        <v>74</v>
      </c>
      <c r="D147" s="50">
        <v>45061</v>
      </c>
      <c r="E147" s="57">
        <v>45151</v>
      </c>
      <c r="F147" s="42" t="s">
        <v>363</v>
      </c>
      <c r="G147" s="42" t="s">
        <v>76</v>
      </c>
      <c r="H147" s="42" t="s">
        <v>77</v>
      </c>
      <c r="I147" s="42" t="s">
        <v>78</v>
      </c>
      <c r="J147" s="56" t="s">
        <v>364</v>
      </c>
      <c r="K147" s="5">
        <v>201063</v>
      </c>
      <c r="L147" s="16">
        <v>76.754000000000005</v>
      </c>
      <c r="M147" s="17">
        <v>15432389.5</v>
      </c>
      <c r="N147" s="85" t="s">
        <v>80</v>
      </c>
      <c r="O147" s="58" t="s">
        <v>14</v>
      </c>
      <c r="P147" s="58" t="s">
        <v>81</v>
      </c>
      <c r="Q147" s="58" t="s">
        <v>82</v>
      </c>
      <c r="R147" s="50">
        <v>45151</v>
      </c>
      <c r="S147" s="5"/>
      <c r="T147" s="52">
        <f>M147*V147</f>
        <v>9596785734.4699993</v>
      </c>
      <c r="U147" s="53">
        <f t="shared" si="10"/>
        <v>15432389.5</v>
      </c>
      <c r="V147" s="52">
        <f t="shared" ref="V147:V173" si="11">V146</f>
        <v>621.86</v>
      </c>
    </row>
    <row r="148" spans="1:22" x14ac:dyDescent="0.35">
      <c r="A148" s="44"/>
      <c r="B148" s="84" t="s">
        <v>358</v>
      </c>
      <c r="C148" s="56" t="s">
        <v>74</v>
      </c>
      <c r="D148" s="50">
        <v>45061</v>
      </c>
      <c r="E148" s="57">
        <v>45151</v>
      </c>
      <c r="F148" s="42" t="s">
        <v>363</v>
      </c>
      <c r="G148" s="42" t="s">
        <v>76</v>
      </c>
      <c r="H148" s="42" t="s">
        <v>77</v>
      </c>
      <c r="I148" s="42" t="s">
        <v>78</v>
      </c>
      <c r="J148" s="56" t="s">
        <v>365</v>
      </c>
      <c r="K148" s="5">
        <v>750000</v>
      </c>
      <c r="L148" s="16">
        <v>76.754000000000005</v>
      </c>
      <c r="M148" s="17">
        <v>57565500</v>
      </c>
      <c r="N148" s="85" t="s">
        <v>64</v>
      </c>
      <c r="O148" s="58" t="s">
        <v>17</v>
      </c>
      <c r="P148" s="58" t="s">
        <v>81</v>
      </c>
      <c r="Q148" s="58" t="s">
        <v>84</v>
      </c>
      <c r="R148" s="50">
        <v>45151</v>
      </c>
      <c r="S148" s="51"/>
      <c r="T148" s="52">
        <f>M148*V148</f>
        <v>35797681830</v>
      </c>
      <c r="U148" s="53">
        <f t="shared" si="10"/>
        <v>57565500</v>
      </c>
      <c r="V148" s="52">
        <f t="shared" si="11"/>
        <v>621.86</v>
      </c>
    </row>
    <row r="149" spans="1:22" x14ac:dyDescent="0.35">
      <c r="A149" s="44"/>
      <c r="B149" s="84" t="s">
        <v>358</v>
      </c>
      <c r="C149" s="56" t="s">
        <v>366</v>
      </c>
      <c r="D149" s="50">
        <v>45054</v>
      </c>
      <c r="E149" s="57">
        <v>45084</v>
      </c>
      <c r="F149" s="42" t="s">
        <v>367</v>
      </c>
      <c r="G149" s="42" t="s">
        <v>76</v>
      </c>
      <c r="H149" s="42" t="s">
        <v>77</v>
      </c>
      <c r="I149" s="42" t="s">
        <v>78</v>
      </c>
      <c r="J149" s="56" t="s">
        <v>368</v>
      </c>
      <c r="K149" s="5">
        <v>896954</v>
      </c>
      <c r="L149" s="16">
        <v>76.492999999999995</v>
      </c>
      <c r="M149" s="17">
        <v>68610702.319999993</v>
      </c>
      <c r="N149" s="85" t="s">
        <v>67</v>
      </c>
      <c r="O149" s="58" t="s">
        <v>15</v>
      </c>
      <c r="P149" s="58" t="s">
        <v>81</v>
      </c>
      <c r="Q149" s="58" t="s">
        <v>88</v>
      </c>
      <c r="R149" s="50">
        <v>45084</v>
      </c>
      <c r="S149" s="51"/>
      <c r="T149" s="52">
        <f>M149*V149</f>
        <v>42666251344.715195</v>
      </c>
      <c r="U149" s="53">
        <f t="shared" si="10"/>
        <v>68610702.319999993</v>
      </c>
      <c r="V149" s="52">
        <f t="shared" si="11"/>
        <v>621.86</v>
      </c>
    </row>
    <row r="150" spans="1:22" x14ac:dyDescent="0.35">
      <c r="A150" s="44"/>
      <c r="B150" s="84" t="s">
        <v>358</v>
      </c>
      <c r="C150" s="56" t="s">
        <v>279</v>
      </c>
      <c r="D150" s="50">
        <v>45054</v>
      </c>
      <c r="E150" s="57">
        <v>45084</v>
      </c>
      <c r="F150" s="42" t="s">
        <v>367</v>
      </c>
      <c r="G150" s="42" t="s">
        <v>76</v>
      </c>
      <c r="H150" s="42" t="s">
        <v>77</v>
      </c>
      <c r="I150" s="42" t="s">
        <v>78</v>
      </c>
      <c r="J150" s="56" t="s">
        <v>369</v>
      </c>
      <c r="K150" s="5">
        <v>150000</v>
      </c>
      <c r="L150" s="16">
        <v>76.492999999999995</v>
      </c>
      <c r="M150" s="17">
        <v>11473950</v>
      </c>
      <c r="N150" s="85" t="s">
        <v>80</v>
      </c>
      <c r="O150" s="58" t="s">
        <v>14</v>
      </c>
      <c r="P150" s="58" t="s">
        <v>92</v>
      </c>
      <c r="Q150" s="58" t="s">
        <v>93</v>
      </c>
      <c r="R150" s="50">
        <v>45084</v>
      </c>
      <c r="S150" s="5">
        <f t="shared" si="7"/>
        <v>11473950</v>
      </c>
      <c r="T150" s="52">
        <f>M150*V150</f>
        <v>7135190547</v>
      </c>
      <c r="U150" s="53">
        <f t="shared" si="10"/>
        <v>0</v>
      </c>
      <c r="V150" s="52">
        <f t="shared" si="11"/>
        <v>621.86</v>
      </c>
    </row>
    <row r="151" spans="1:22" x14ac:dyDescent="0.35">
      <c r="A151" s="44"/>
      <c r="B151" s="84" t="s">
        <v>358</v>
      </c>
      <c r="C151" s="56" t="s">
        <v>370</v>
      </c>
      <c r="D151" s="50">
        <v>45066</v>
      </c>
      <c r="E151" s="57">
        <v>45156</v>
      </c>
      <c r="F151" s="42" t="s">
        <v>256</v>
      </c>
      <c r="G151" s="42" t="s">
        <v>189</v>
      </c>
      <c r="H151" s="42" t="s">
        <v>136</v>
      </c>
      <c r="I151" s="42" t="s">
        <v>46</v>
      </c>
      <c r="J151" s="56" t="s">
        <v>371</v>
      </c>
      <c r="K151" s="5">
        <v>948937</v>
      </c>
      <c r="L151" s="16">
        <v>76.27</v>
      </c>
      <c r="M151" s="17">
        <v>72375424.989999995</v>
      </c>
      <c r="N151" s="85" t="s">
        <v>48</v>
      </c>
      <c r="O151" s="58" t="s">
        <v>16</v>
      </c>
      <c r="P151" s="58" t="s">
        <v>81</v>
      </c>
      <c r="Q151" s="58" t="s">
        <v>82</v>
      </c>
      <c r="R151" s="50">
        <v>45156</v>
      </c>
      <c r="S151" s="51"/>
      <c r="T151" s="52">
        <f>M151*V151</f>
        <v>45007381784.281395</v>
      </c>
      <c r="U151" s="53">
        <f t="shared" si="10"/>
        <v>72375424.989999995</v>
      </c>
      <c r="V151" s="52">
        <f t="shared" si="11"/>
        <v>621.86</v>
      </c>
    </row>
    <row r="152" spans="1:22" x14ac:dyDescent="0.35">
      <c r="A152" s="44"/>
      <c r="B152" s="84" t="s">
        <v>358</v>
      </c>
      <c r="C152" s="56" t="s">
        <v>110</v>
      </c>
      <c r="D152" s="50">
        <v>45074</v>
      </c>
      <c r="E152" s="57">
        <v>45164</v>
      </c>
      <c r="F152" s="42" t="s">
        <v>372</v>
      </c>
      <c r="G152" s="42" t="s">
        <v>189</v>
      </c>
      <c r="H152" s="42" t="s">
        <v>136</v>
      </c>
      <c r="I152" s="42" t="s">
        <v>46</v>
      </c>
      <c r="J152" s="56" t="s">
        <v>373</v>
      </c>
      <c r="K152" s="5">
        <v>948711</v>
      </c>
      <c r="L152" s="16">
        <v>74.777000000000001</v>
      </c>
      <c r="M152" s="17">
        <v>70941762.450000003</v>
      </c>
      <c r="N152" s="85" t="s">
        <v>48</v>
      </c>
      <c r="O152" s="58" t="s">
        <v>16</v>
      </c>
      <c r="P152" s="58" t="s">
        <v>81</v>
      </c>
      <c r="Q152" s="58" t="s">
        <v>82</v>
      </c>
      <c r="R152" s="50">
        <v>45164</v>
      </c>
      <c r="S152" s="51"/>
      <c r="T152" s="52">
        <f>M152*V152</f>
        <v>44115844397.157005</v>
      </c>
      <c r="U152" s="53">
        <f t="shared" si="10"/>
        <v>70941762.450000003</v>
      </c>
      <c r="V152" s="52">
        <f t="shared" si="11"/>
        <v>621.86</v>
      </c>
    </row>
    <row r="153" spans="1:22" x14ac:dyDescent="0.35">
      <c r="A153" s="44"/>
      <c r="B153" s="84" t="s">
        <v>358</v>
      </c>
      <c r="C153" s="56" t="s">
        <v>279</v>
      </c>
      <c r="D153" s="50">
        <v>45049</v>
      </c>
      <c r="E153" s="57">
        <v>45079</v>
      </c>
      <c r="F153" s="42" t="s">
        <v>374</v>
      </c>
      <c r="G153" s="42" t="s">
        <v>189</v>
      </c>
      <c r="H153" s="42" t="s">
        <v>136</v>
      </c>
      <c r="I153" s="42" t="s">
        <v>46</v>
      </c>
      <c r="J153" s="56" t="s">
        <v>375</v>
      </c>
      <c r="K153" s="5">
        <v>947954</v>
      </c>
      <c r="L153" s="16">
        <v>75.515000000000001</v>
      </c>
      <c r="M153" s="17">
        <v>71584746.310000002</v>
      </c>
      <c r="N153" s="85" t="s">
        <v>48</v>
      </c>
      <c r="O153" s="58" t="s">
        <v>16</v>
      </c>
      <c r="P153" s="58" t="s">
        <v>212</v>
      </c>
      <c r="Q153" s="58" t="s">
        <v>213</v>
      </c>
      <c r="R153" s="50">
        <v>45079</v>
      </c>
      <c r="S153" s="51">
        <f t="shared" ref="S153:S208" si="12">M153</f>
        <v>71584746.310000002</v>
      </c>
      <c r="T153" s="52">
        <f>M153*V153</f>
        <v>44515690340.336601</v>
      </c>
      <c r="U153" s="53">
        <f t="shared" si="10"/>
        <v>0</v>
      </c>
      <c r="V153" s="52">
        <f t="shared" si="11"/>
        <v>621.86</v>
      </c>
    </row>
    <row r="154" spans="1:22" x14ac:dyDescent="0.35">
      <c r="A154" s="44"/>
      <c r="B154" s="84" t="s">
        <v>358</v>
      </c>
      <c r="C154" s="56" t="s">
        <v>279</v>
      </c>
      <c r="D154" s="50">
        <v>45053</v>
      </c>
      <c r="E154" s="57">
        <v>45082</v>
      </c>
      <c r="F154" s="42" t="s">
        <v>376</v>
      </c>
      <c r="G154" s="42" t="s">
        <v>56</v>
      </c>
      <c r="H154" s="42" t="s">
        <v>377</v>
      </c>
      <c r="I154" s="42" t="s">
        <v>46</v>
      </c>
      <c r="J154" s="56" t="s">
        <v>378</v>
      </c>
      <c r="K154" s="5">
        <v>50000</v>
      </c>
      <c r="L154" s="16">
        <v>74.534999999999997</v>
      </c>
      <c r="M154" s="17">
        <v>3726750</v>
      </c>
      <c r="N154" s="85" t="s">
        <v>48</v>
      </c>
      <c r="O154" s="58" t="s">
        <v>16</v>
      </c>
      <c r="P154" s="58" t="s">
        <v>61</v>
      </c>
      <c r="Q154" s="58" t="s">
        <v>62</v>
      </c>
      <c r="R154" s="50">
        <v>45082</v>
      </c>
      <c r="S154" s="51">
        <f t="shared" si="12"/>
        <v>3726750</v>
      </c>
      <c r="T154" s="52">
        <f>M154*V154</f>
        <v>2317516755</v>
      </c>
      <c r="U154" s="53">
        <f t="shared" si="10"/>
        <v>0</v>
      </c>
      <c r="V154" s="52">
        <f t="shared" si="11"/>
        <v>621.86</v>
      </c>
    </row>
    <row r="155" spans="1:22" x14ac:dyDescent="0.35">
      <c r="A155" s="44"/>
      <c r="B155" s="84" t="s">
        <v>358</v>
      </c>
      <c r="C155" s="56" t="s">
        <v>279</v>
      </c>
      <c r="D155" s="50">
        <v>45053</v>
      </c>
      <c r="E155" s="57">
        <v>45082</v>
      </c>
      <c r="F155" s="42" t="s">
        <v>376</v>
      </c>
      <c r="G155" s="42" t="s">
        <v>56</v>
      </c>
      <c r="H155" s="42" t="s">
        <v>379</v>
      </c>
      <c r="I155" s="42" t="s">
        <v>78</v>
      </c>
      <c r="J155" s="56" t="s">
        <v>380</v>
      </c>
      <c r="K155" s="5">
        <v>170000</v>
      </c>
      <c r="L155" s="16">
        <v>74.534999999999997</v>
      </c>
      <c r="M155" s="17">
        <v>12670950</v>
      </c>
      <c r="N155" s="85" t="s">
        <v>64</v>
      </c>
      <c r="O155" s="58" t="s">
        <v>17</v>
      </c>
      <c r="P155" s="5" t="s">
        <v>61</v>
      </c>
      <c r="Q155" s="58" t="s">
        <v>65</v>
      </c>
      <c r="R155" s="50">
        <v>45082</v>
      </c>
      <c r="S155" s="51">
        <f t="shared" si="12"/>
        <v>12670950</v>
      </c>
      <c r="T155" s="52">
        <f>M155*V155</f>
        <v>7879556967</v>
      </c>
      <c r="U155" s="53">
        <f t="shared" si="10"/>
        <v>0</v>
      </c>
      <c r="V155" s="52">
        <f t="shared" si="11"/>
        <v>621.86</v>
      </c>
    </row>
    <row r="156" spans="1:22" x14ac:dyDescent="0.35">
      <c r="A156" s="44"/>
      <c r="B156" s="84" t="s">
        <v>358</v>
      </c>
      <c r="C156" s="56" t="s">
        <v>279</v>
      </c>
      <c r="D156" s="50">
        <v>45053</v>
      </c>
      <c r="E156" s="57">
        <v>45082</v>
      </c>
      <c r="F156" s="42" t="s">
        <v>376</v>
      </c>
      <c r="G156" s="42" t="s">
        <v>56</v>
      </c>
      <c r="H156" s="42" t="s">
        <v>379</v>
      </c>
      <c r="I156" s="42" t="s">
        <v>78</v>
      </c>
      <c r="J156" s="56" t="s">
        <v>381</v>
      </c>
      <c r="K156" s="5">
        <v>50000</v>
      </c>
      <c r="L156" s="16">
        <v>74.534999999999997</v>
      </c>
      <c r="M156" s="17">
        <v>3726750</v>
      </c>
      <c r="N156" s="85" t="s">
        <v>64</v>
      </c>
      <c r="O156" s="58" t="s">
        <v>17</v>
      </c>
      <c r="P156" s="5" t="s">
        <v>61</v>
      </c>
      <c r="Q156" s="58" t="s">
        <v>65</v>
      </c>
      <c r="R156" s="50">
        <v>45082</v>
      </c>
      <c r="S156" s="51">
        <f t="shared" si="12"/>
        <v>3726750</v>
      </c>
      <c r="T156" s="52">
        <f>M156*V156</f>
        <v>2317516755</v>
      </c>
      <c r="U156" s="53">
        <f t="shared" si="10"/>
        <v>0</v>
      </c>
      <c r="V156" s="52">
        <f t="shared" si="11"/>
        <v>621.86</v>
      </c>
    </row>
    <row r="157" spans="1:22" x14ac:dyDescent="0.35">
      <c r="A157" s="44"/>
      <c r="B157" s="84" t="s">
        <v>358</v>
      </c>
      <c r="C157" s="56" t="s">
        <v>279</v>
      </c>
      <c r="D157" s="50">
        <v>45053</v>
      </c>
      <c r="E157" s="57">
        <v>45082</v>
      </c>
      <c r="F157" s="42" t="s">
        <v>376</v>
      </c>
      <c r="G157" s="42" t="s">
        <v>56</v>
      </c>
      <c r="H157" s="42" t="s">
        <v>379</v>
      </c>
      <c r="I157" s="42" t="s">
        <v>78</v>
      </c>
      <c r="J157" s="56" t="s">
        <v>382</v>
      </c>
      <c r="K157" s="5">
        <v>150000</v>
      </c>
      <c r="L157" s="16">
        <v>74.534999999999997</v>
      </c>
      <c r="M157" s="17">
        <v>11180250</v>
      </c>
      <c r="N157" s="85" t="s">
        <v>67</v>
      </c>
      <c r="O157" s="58" t="s">
        <v>15</v>
      </c>
      <c r="P157" s="58" t="s">
        <v>61</v>
      </c>
      <c r="Q157" s="58" t="s">
        <v>68</v>
      </c>
      <c r="R157" s="50">
        <v>45082</v>
      </c>
      <c r="S157" s="51">
        <f t="shared" si="12"/>
        <v>11180250</v>
      </c>
      <c r="T157" s="52">
        <f>M157*V157</f>
        <v>6952550265</v>
      </c>
      <c r="U157" s="53">
        <f t="shared" si="10"/>
        <v>0</v>
      </c>
      <c r="V157" s="52">
        <f t="shared" si="11"/>
        <v>621.86</v>
      </c>
    </row>
    <row r="158" spans="1:22" x14ac:dyDescent="0.35">
      <c r="A158" s="44"/>
      <c r="B158" s="84" t="s">
        <v>358</v>
      </c>
      <c r="C158" s="56" t="s">
        <v>383</v>
      </c>
      <c r="D158" s="50">
        <v>45059</v>
      </c>
      <c r="E158" s="57">
        <v>45149</v>
      </c>
      <c r="F158" s="42" t="s">
        <v>384</v>
      </c>
      <c r="G158" s="42" t="s">
        <v>102</v>
      </c>
      <c r="H158" s="42" t="s">
        <v>103</v>
      </c>
      <c r="I158" s="42" t="s">
        <v>46</v>
      </c>
      <c r="J158" s="56" t="s">
        <v>385</v>
      </c>
      <c r="K158" s="5">
        <v>650104</v>
      </c>
      <c r="L158" s="16">
        <v>77.72</v>
      </c>
      <c r="M158" s="17">
        <v>50526082.880000003</v>
      </c>
      <c r="N158" s="85" t="s">
        <v>48</v>
      </c>
      <c r="O158" s="58" t="s">
        <v>16</v>
      </c>
      <c r="P158" s="58" t="s">
        <v>81</v>
      </c>
      <c r="Q158" s="58" t="s">
        <v>82</v>
      </c>
      <c r="R158" s="50">
        <v>45149</v>
      </c>
      <c r="S158" s="51"/>
      <c r="T158" s="52">
        <f>M158*V158</f>
        <v>31420149899.756802</v>
      </c>
      <c r="U158" s="53">
        <f t="shared" si="10"/>
        <v>50526082.880000003</v>
      </c>
      <c r="V158" s="52">
        <f t="shared" si="11"/>
        <v>621.86</v>
      </c>
    </row>
    <row r="159" spans="1:22" x14ac:dyDescent="0.35">
      <c r="A159" s="44"/>
      <c r="B159" s="84" t="s">
        <v>358</v>
      </c>
      <c r="C159" s="56" t="s">
        <v>383</v>
      </c>
      <c r="D159" s="50">
        <v>45073</v>
      </c>
      <c r="E159" s="57">
        <v>45163</v>
      </c>
      <c r="F159" s="42" t="s">
        <v>386</v>
      </c>
      <c r="G159" s="42" t="s">
        <v>102</v>
      </c>
      <c r="H159" s="42" t="s">
        <v>103</v>
      </c>
      <c r="I159" s="42" t="s">
        <v>46</v>
      </c>
      <c r="J159" s="56" t="s">
        <v>387</v>
      </c>
      <c r="K159" s="5">
        <v>650027</v>
      </c>
      <c r="L159" s="16">
        <v>76.617000000000004</v>
      </c>
      <c r="M159" s="17">
        <v>49803118.659999996</v>
      </c>
      <c r="N159" s="85" t="s">
        <v>48</v>
      </c>
      <c r="O159" s="58" t="s">
        <v>16</v>
      </c>
      <c r="P159" s="58" t="s">
        <v>81</v>
      </c>
      <c r="Q159" s="58" t="s">
        <v>82</v>
      </c>
      <c r="R159" s="50">
        <v>45163</v>
      </c>
      <c r="S159" s="51"/>
      <c r="T159" s="52">
        <f>M159*V159</f>
        <v>30970567369.907597</v>
      </c>
      <c r="U159" s="53">
        <f t="shared" si="10"/>
        <v>49803118.659999996</v>
      </c>
      <c r="V159" s="52">
        <f t="shared" si="11"/>
        <v>621.86</v>
      </c>
    </row>
    <row r="160" spans="1:22" x14ac:dyDescent="0.35">
      <c r="A160" s="44"/>
      <c r="B160" s="84" t="s">
        <v>358</v>
      </c>
      <c r="C160" s="56" t="s">
        <v>388</v>
      </c>
      <c r="D160" s="50">
        <v>45058</v>
      </c>
      <c r="E160" s="57">
        <v>45148</v>
      </c>
      <c r="F160" s="42" t="s">
        <v>389</v>
      </c>
      <c r="G160" s="42" t="s">
        <v>107</v>
      </c>
      <c r="H160" s="42" t="s">
        <v>108</v>
      </c>
      <c r="I160" s="42" t="s">
        <v>78</v>
      </c>
      <c r="J160" s="56" t="s">
        <v>390</v>
      </c>
      <c r="K160" s="5">
        <v>998480</v>
      </c>
      <c r="L160" s="16">
        <v>77.468999999999994</v>
      </c>
      <c r="M160" s="17">
        <v>77351247.120000005</v>
      </c>
      <c r="N160" s="85" t="s">
        <v>80</v>
      </c>
      <c r="O160" s="58" t="s">
        <v>14</v>
      </c>
      <c r="P160" s="58" t="s">
        <v>81</v>
      </c>
      <c r="Q160" s="58" t="s">
        <v>82</v>
      </c>
      <c r="R160" s="50">
        <v>45148</v>
      </c>
      <c r="S160" s="5"/>
      <c r="T160" s="52">
        <f>M160*V160</f>
        <v>48101646534.043205</v>
      </c>
      <c r="U160" s="53">
        <f t="shared" si="10"/>
        <v>77351247.120000005</v>
      </c>
      <c r="V160" s="52">
        <f t="shared" si="11"/>
        <v>621.86</v>
      </c>
    </row>
    <row r="161" spans="1:22" x14ac:dyDescent="0.35">
      <c r="A161" s="44"/>
      <c r="B161" s="84" t="s">
        <v>358</v>
      </c>
      <c r="C161" s="56" t="s">
        <v>279</v>
      </c>
      <c r="D161" s="50">
        <v>45050</v>
      </c>
      <c r="E161" s="57">
        <v>45140</v>
      </c>
      <c r="F161" s="42" t="s">
        <v>148</v>
      </c>
      <c r="G161" s="42" t="s">
        <v>391</v>
      </c>
      <c r="H161" s="42" t="s">
        <v>121</v>
      </c>
      <c r="I161" s="42" t="s">
        <v>46</v>
      </c>
      <c r="J161" s="56" t="s">
        <v>392</v>
      </c>
      <c r="K161" s="5">
        <v>949648</v>
      </c>
      <c r="L161" s="16">
        <v>76.489000000000004</v>
      </c>
      <c r="M161" s="17">
        <v>72637625.870000005</v>
      </c>
      <c r="N161" s="85" t="s">
        <v>48</v>
      </c>
      <c r="O161" s="58" t="s">
        <v>16</v>
      </c>
      <c r="P161" s="58" t="s">
        <v>81</v>
      </c>
      <c r="Q161" s="58" t="s">
        <v>82</v>
      </c>
      <c r="R161" s="50">
        <v>45140</v>
      </c>
      <c r="S161" s="51"/>
      <c r="T161" s="52">
        <f>M161*V161</f>
        <v>45170434023.518204</v>
      </c>
      <c r="U161" s="53">
        <f t="shared" si="10"/>
        <v>72637625.870000005</v>
      </c>
      <c r="V161" s="52">
        <f t="shared" si="11"/>
        <v>621.86</v>
      </c>
    </row>
    <row r="162" spans="1:22" x14ac:dyDescent="0.35">
      <c r="A162" s="44"/>
      <c r="B162" s="84" t="s">
        <v>358</v>
      </c>
      <c r="C162" s="56" t="s">
        <v>307</v>
      </c>
      <c r="D162" s="50">
        <v>45068</v>
      </c>
      <c r="E162" s="57">
        <v>45158</v>
      </c>
      <c r="F162" s="42" t="s">
        <v>393</v>
      </c>
      <c r="G162" s="42" t="s">
        <v>391</v>
      </c>
      <c r="H162" s="42" t="s">
        <v>121</v>
      </c>
      <c r="I162" s="42" t="s">
        <v>46</v>
      </c>
      <c r="J162" s="56" t="s">
        <v>394</v>
      </c>
      <c r="K162" s="5">
        <v>948213</v>
      </c>
      <c r="L162" s="16">
        <v>76.754000000000005</v>
      </c>
      <c r="M162" s="17">
        <v>72779140.599999994</v>
      </c>
      <c r="N162" s="85" t="s">
        <v>48</v>
      </c>
      <c r="O162" s="58" t="s">
        <v>16</v>
      </c>
      <c r="P162" s="58" t="s">
        <v>81</v>
      </c>
      <c r="Q162" s="58" t="s">
        <v>82</v>
      </c>
      <c r="R162" s="50">
        <v>45158</v>
      </c>
      <c r="S162" s="51"/>
      <c r="T162" s="52">
        <f>M162*V162</f>
        <v>45258436373.515999</v>
      </c>
      <c r="U162" s="53">
        <f t="shared" si="10"/>
        <v>72779140.599999994</v>
      </c>
      <c r="V162" s="52">
        <f t="shared" si="11"/>
        <v>621.86</v>
      </c>
    </row>
    <row r="163" spans="1:22" x14ac:dyDescent="0.35">
      <c r="A163" s="44"/>
      <c r="B163" s="84" t="s">
        <v>358</v>
      </c>
      <c r="C163" s="56" t="s">
        <v>279</v>
      </c>
      <c r="D163" s="50">
        <v>45062</v>
      </c>
      <c r="E163" s="57">
        <v>45092</v>
      </c>
      <c r="F163" s="42" t="s">
        <v>143</v>
      </c>
      <c r="G163" s="42" t="s">
        <v>129</v>
      </c>
      <c r="H163" s="42" t="s">
        <v>136</v>
      </c>
      <c r="I163" s="42" t="s">
        <v>46</v>
      </c>
      <c r="J163" s="56" t="s">
        <v>395</v>
      </c>
      <c r="K163" s="5">
        <v>59566</v>
      </c>
      <c r="L163" s="16">
        <v>75.671000000000006</v>
      </c>
      <c r="M163" s="17">
        <v>4507418.79</v>
      </c>
      <c r="N163" s="85" t="s">
        <v>48</v>
      </c>
      <c r="O163" s="58" t="s">
        <v>16</v>
      </c>
      <c r="P163" s="58" t="s">
        <v>61</v>
      </c>
      <c r="Q163" s="58" t="s">
        <v>62</v>
      </c>
      <c r="R163" s="50">
        <v>45092</v>
      </c>
      <c r="S163" s="51">
        <f t="shared" si="12"/>
        <v>4507418.79</v>
      </c>
      <c r="T163" s="52">
        <f>M163*V163</f>
        <v>2802983448.7494001</v>
      </c>
      <c r="U163" s="53">
        <f t="shared" si="10"/>
        <v>0</v>
      </c>
      <c r="V163" s="52">
        <f t="shared" si="11"/>
        <v>621.86</v>
      </c>
    </row>
    <row r="164" spans="1:22" x14ac:dyDescent="0.35">
      <c r="A164" s="44"/>
      <c r="B164" s="84" t="s">
        <v>358</v>
      </c>
      <c r="C164" s="56" t="s">
        <v>279</v>
      </c>
      <c r="D164" s="50">
        <v>45062</v>
      </c>
      <c r="E164" s="57">
        <v>45092</v>
      </c>
      <c r="F164" s="42" t="s">
        <v>143</v>
      </c>
      <c r="G164" s="42" t="s">
        <v>129</v>
      </c>
      <c r="H164" s="42" t="s">
        <v>121</v>
      </c>
      <c r="I164" s="42" t="s">
        <v>46</v>
      </c>
      <c r="J164" s="56" t="s">
        <v>396</v>
      </c>
      <c r="K164" s="5">
        <v>70000</v>
      </c>
      <c r="L164" s="16">
        <v>75.671000000000006</v>
      </c>
      <c r="M164" s="17">
        <v>5296970</v>
      </c>
      <c r="N164" s="85" t="s">
        <v>48</v>
      </c>
      <c r="O164" s="58" t="s">
        <v>16</v>
      </c>
      <c r="P164" s="58" t="s">
        <v>61</v>
      </c>
      <c r="Q164" s="58" t="s">
        <v>62</v>
      </c>
      <c r="R164" s="50">
        <v>45092</v>
      </c>
      <c r="S164" s="51">
        <f t="shared" si="12"/>
        <v>5296970</v>
      </c>
      <c r="T164" s="52">
        <f>M164*V164</f>
        <v>3293973764.2000003</v>
      </c>
      <c r="U164" s="53">
        <f t="shared" si="10"/>
        <v>0</v>
      </c>
      <c r="V164" s="52">
        <f t="shared" si="11"/>
        <v>621.86</v>
      </c>
    </row>
    <row r="165" spans="1:22" x14ac:dyDescent="0.35">
      <c r="A165" s="44"/>
      <c r="B165" s="84" t="s">
        <v>358</v>
      </c>
      <c r="C165" s="56" t="s">
        <v>279</v>
      </c>
      <c r="D165" s="50">
        <v>45062</v>
      </c>
      <c r="E165" s="57">
        <v>45092</v>
      </c>
      <c r="F165" s="42" t="s">
        <v>143</v>
      </c>
      <c r="G165" s="42" t="s">
        <v>129</v>
      </c>
      <c r="H165" s="42" t="s">
        <v>397</v>
      </c>
      <c r="I165" s="42" t="s">
        <v>351</v>
      </c>
      <c r="J165" s="56" t="s">
        <v>398</v>
      </c>
      <c r="K165" s="5">
        <v>19434</v>
      </c>
      <c r="L165" s="16">
        <v>75.671000000000006</v>
      </c>
      <c r="M165" s="17">
        <v>1470590.21</v>
      </c>
      <c r="N165" s="85" t="s">
        <v>353</v>
      </c>
      <c r="O165" s="58" t="s">
        <v>14</v>
      </c>
      <c r="P165" s="58" t="s">
        <v>61</v>
      </c>
      <c r="Q165" s="58" t="s">
        <v>62</v>
      </c>
      <c r="R165" s="50">
        <v>45092</v>
      </c>
      <c r="S165" s="5">
        <f t="shared" si="12"/>
        <v>1470590.21</v>
      </c>
      <c r="T165" s="52">
        <f>M165*V165</f>
        <v>914501227.99059999</v>
      </c>
      <c r="U165" s="53">
        <f t="shared" si="10"/>
        <v>0</v>
      </c>
      <c r="V165" s="52">
        <f t="shared" si="11"/>
        <v>621.86</v>
      </c>
    </row>
    <row r="166" spans="1:22" x14ac:dyDescent="0.35">
      <c r="A166" s="44"/>
      <c r="B166" s="84" t="s">
        <v>358</v>
      </c>
      <c r="C166" s="56" t="s">
        <v>279</v>
      </c>
      <c r="D166" s="50">
        <v>45062</v>
      </c>
      <c r="E166" s="57">
        <v>45092</v>
      </c>
      <c r="F166" s="42" t="s">
        <v>143</v>
      </c>
      <c r="G166" s="42" t="s">
        <v>129</v>
      </c>
      <c r="H166" s="42" t="s">
        <v>399</v>
      </c>
      <c r="I166" s="42" t="s">
        <v>351</v>
      </c>
      <c r="J166" s="56" t="s">
        <v>400</v>
      </c>
      <c r="K166" s="5">
        <v>6000</v>
      </c>
      <c r="L166" s="16">
        <v>75.671000000000006</v>
      </c>
      <c r="M166" s="17">
        <v>454026</v>
      </c>
      <c r="N166" s="85" t="s">
        <v>353</v>
      </c>
      <c r="O166" s="58" t="s">
        <v>14</v>
      </c>
      <c r="P166" s="58" t="s">
        <v>61</v>
      </c>
      <c r="Q166" s="58" t="s">
        <v>62</v>
      </c>
      <c r="R166" s="50">
        <v>45092</v>
      </c>
      <c r="S166" s="5">
        <f t="shared" si="12"/>
        <v>454026</v>
      </c>
      <c r="T166" s="52">
        <f>M166*V166</f>
        <v>282340608.36000001</v>
      </c>
      <c r="U166" s="53">
        <f t="shared" si="10"/>
        <v>0</v>
      </c>
      <c r="V166" s="52">
        <f t="shared" si="11"/>
        <v>621.86</v>
      </c>
    </row>
    <row r="167" spans="1:22" x14ac:dyDescent="0.35">
      <c r="A167" s="44"/>
      <c r="B167" s="84" t="s">
        <v>358</v>
      </c>
      <c r="C167" s="56" t="s">
        <v>401</v>
      </c>
      <c r="D167" s="50">
        <v>45064</v>
      </c>
      <c r="E167" s="57">
        <v>45094</v>
      </c>
      <c r="F167" s="42" t="s">
        <v>402</v>
      </c>
      <c r="G167" s="42" t="s">
        <v>149</v>
      </c>
      <c r="H167" s="42" t="s">
        <v>150</v>
      </c>
      <c r="I167" s="42" t="s">
        <v>78</v>
      </c>
      <c r="J167" s="56" t="s">
        <v>403</v>
      </c>
      <c r="K167" s="5">
        <v>20000</v>
      </c>
      <c r="L167" s="16">
        <v>75.882999999999996</v>
      </c>
      <c r="M167" s="17">
        <v>1517660</v>
      </c>
      <c r="N167" s="85" t="s">
        <v>64</v>
      </c>
      <c r="O167" s="58" t="s">
        <v>17</v>
      </c>
      <c r="P167" s="5" t="s">
        <v>61</v>
      </c>
      <c r="Q167" s="58" t="s">
        <v>65</v>
      </c>
      <c r="R167" s="50">
        <v>45094</v>
      </c>
      <c r="S167" s="51">
        <f t="shared" si="12"/>
        <v>1517660</v>
      </c>
      <c r="T167" s="52">
        <f>M167*V167</f>
        <v>943772047.60000002</v>
      </c>
      <c r="U167" s="53">
        <f t="shared" si="10"/>
        <v>0</v>
      </c>
      <c r="V167" s="52">
        <f t="shared" si="11"/>
        <v>621.86</v>
      </c>
    </row>
    <row r="168" spans="1:22" x14ac:dyDescent="0.35">
      <c r="A168" s="44"/>
      <c r="B168" s="84" t="s">
        <v>358</v>
      </c>
      <c r="C168" s="56" t="s">
        <v>401</v>
      </c>
      <c r="D168" s="50">
        <v>45064</v>
      </c>
      <c r="E168" s="57">
        <v>45094</v>
      </c>
      <c r="F168" s="42" t="s">
        <v>402</v>
      </c>
      <c r="G168" s="42" t="s">
        <v>149</v>
      </c>
      <c r="H168" s="42" t="s">
        <v>150</v>
      </c>
      <c r="I168" s="42" t="s">
        <v>78</v>
      </c>
      <c r="J168" s="56" t="s">
        <v>404</v>
      </c>
      <c r="K168" s="5">
        <v>200000</v>
      </c>
      <c r="L168" s="16">
        <v>75.882999999999996</v>
      </c>
      <c r="M168" s="17">
        <v>15176600</v>
      </c>
      <c r="N168" s="85" t="s">
        <v>64</v>
      </c>
      <c r="O168" s="58" t="s">
        <v>17</v>
      </c>
      <c r="P168" s="5" t="s">
        <v>61</v>
      </c>
      <c r="Q168" s="58" t="s">
        <v>65</v>
      </c>
      <c r="R168" s="50">
        <v>45094</v>
      </c>
      <c r="S168" s="51">
        <f t="shared" si="12"/>
        <v>15176600</v>
      </c>
      <c r="T168" s="52">
        <f>M168*V168</f>
        <v>9437720476</v>
      </c>
      <c r="U168" s="53">
        <f t="shared" si="10"/>
        <v>0</v>
      </c>
      <c r="V168" s="52">
        <f t="shared" si="11"/>
        <v>621.86</v>
      </c>
    </row>
    <row r="169" spans="1:22" x14ac:dyDescent="0.35">
      <c r="A169" s="44"/>
      <c r="B169" s="84" t="s">
        <v>358</v>
      </c>
      <c r="C169" s="56" t="s">
        <v>401</v>
      </c>
      <c r="D169" s="50">
        <v>45064</v>
      </c>
      <c r="E169" s="57">
        <v>45094</v>
      </c>
      <c r="F169" s="42" t="s">
        <v>402</v>
      </c>
      <c r="G169" s="42" t="s">
        <v>149</v>
      </c>
      <c r="H169" s="42" t="s">
        <v>150</v>
      </c>
      <c r="I169" s="42" t="s">
        <v>78</v>
      </c>
      <c r="J169" s="56" t="s">
        <v>405</v>
      </c>
      <c r="K169" s="5">
        <v>50000</v>
      </c>
      <c r="L169" s="16">
        <v>75.882999999999996</v>
      </c>
      <c r="M169" s="17">
        <v>3794150</v>
      </c>
      <c r="N169" s="85" t="s">
        <v>80</v>
      </c>
      <c r="O169" s="58" t="s">
        <v>14</v>
      </c>
      <c r="P169" s="58" t="s">
        <v>61</v>
      </c>
      <c r="Q169" s="58" t="s">
        <v>62</v>
      </c>
      <c r="R169" s="50">
        <v>45094</v>
      </c>
      <c r="S169" s="5">
        <f t="shared" si="12"/>
        <v>3794150</v>
      </c>
      <c r="T169" s="52">
        <f>M169*V169</f>
        <v>2359430119</v>
      </c>
      <c r="U169" s="53">
        <f t="shared" si="10"/>
        <v>0</v>
      </c>
      <c r="V169" s="52">
        <f t="shared" si="11"/>
        <v>621.86</v>
      </c>
    </row>
    <row r="170" spans="1:22" x14ac:dyDescent="0.35">
      <c r="A170" s="44"/>
      <c r="B170" s="84" t="s">
        <v>358</v>
      </c>
      <c r="C170" s="56" t="s">
        <v>401</v>
      </c>
      <c r="D170" s="50">
        <v>45064</v>
      </c>
      <c r="E170" s="57">
        <v>45094</v>
      </c>
      <c r="F170" s="42" t="s">
        <v>402</v>
      </c>
      <c r="G170" s="42" t="s">
        <v>149</v>
      </c>
      <c r="H170" s="42" t="s">
        <v>150</v>
      </c>
      <c r="I170" s="42" t="s">
        <v>78</v>
      </c>
      <c r="J170" s="56" t="s">
        <v>406</v>
      </c>
      <c r="K170" s="5">
        <v>80000</v>
      </c>
      <c r="L170" s="16">
        <v>75.882999999999996</v>
      </c>
      <c r="M170" s="17">
        <v>6070640</v>
      </c>
      <c r="N170" s="85" t="s">
        <v>80</v>
      </c>
      <c r="O170" s="58" t="s">
        <v>14</v>
      </c>
      <c r="P170" s="58" t="s">
        <v>61</v>
      </c>
      <c r="Q170" s="58" t="s">
        <v>62</v>
      </c>
      <c r="R170" s="50">
        <v>45094</v>
      </c>
      <c r="S170" s="5">
        <f t="shared" si="12"/>
        <v>6070640</v>
      </c>
      <c r="T170" s="52">
        <f>M170*V170</f>
        <v>3775088190.4000001</v>
      </c>
      <c r="U170" s="53">
        <f t="shared" si="10"/>
        <v>0</v>
      </c>
      <c r="V170" s="52">
        <f t="shared" si="11"/>
        <v>621.86</v>
      </c>
    </row>
    <row r="171" spans="1:22" x14ac:dyDescent="0.35">
      <c r="A171" s="44"/>
      <c r="B171" s="84" t="s">
        <v>358</v>
      </c>
      <c r="C171" s="56" t="s">
        <v>74</v>
      </c>
      <c r="D171" s="50">
        <v>45070</v>
      </c>
      <c r="E171" s="57">
        <v>45160</v>
      </c>
      <c r="F171" s="42" t="s">
        <v>407</v>
      </c>
      <c r="G171" s="42" t="s">
        <v>162</v>
      </c>
      <c r="H171" s="42" t="s">
        <v>163</v>
      </c>
      <c r="I171" s="42" t="s">
        <v>46</v>
      </c>
      <c r="J171" s="56" t="s">
        <v>408</v>
      </c>
      <c r="K171" s="5">
        <v>950055</v>
      </c>
      <c r="L171" s="16">
        <v>76.492000000000004</v>
      </c>
      <c r="M171" s="17">
        <v>72671607.060000002</v>
      </c>
      <c r="N171" s="85" t="s">
        <v>48</v>
      </c>
      <c r="O171" s="58" t="s">
        <v>16</v>
      </c>
      <c r="P171" s="58" t="s">
        <v>81</v>
      </c>
      <c r="Q171" s="58" t="s">
        <v>82</v>
      </c>
      <c r="R171" s="50">
        <v>45160</v>
      </c>
      <c r="S171" s="51"/>
      <c r="T171" s="52">
        <f>M171*V171</f>
        <v>45191565566.331604</v>
      </c>
      <c r="U171" s="53">
        <f t="shared" si="10"/>
        <v>72671607.060000002</v>
      </c>
      <c r="V171" s="52">
        <f t="shared" si="11"/>
        <v>621.86</v>
      </c>
    </row>
    <row r="172" spans="1:22" x14ac:dyDescent="0.35">
      <c r="A172" s="44"/>
      <c r="B172" s="84" t="s">
        <v>358</v>
      </c>
      <c r="C172" s="56" t="s">
        <v>409</v>
      </c>
      <c r="D172" s="50">
        <v>45056</v>
      </c>
      <c r="E172" s="57">
        <v>45146</v>
      </c>
      <c r="F172" s="42" t="s">
        <v>280</v>
      </c>
      <c r="G172" s="42" t="s">
        <v>296</v>
      </c>
      <c r="H172" s="42" t="s">
        <v>163</v>
      </c>
      <c r="I172" s="42" t="s">
        <v>46</v>
      </c>
      <c r="J172" s="56" t="s">
        <v>410</v>
      </c>
      <c r="K172" s="5">
        <v>948603</v>
      </c>
      <c r="L172" s="16">
        <v>76.676000000000002</v>
      </c>
      <c r="M172" s="17">
        <v>72735083.629999995</v>
      </c>
      <c r="N172" s="85" t="s">
        <v>48</v>
      </c>
      <c r="O172" s="58" t="s">
        <v>16</v>
      </c>
      <c r="P172" s="58" t="s">
        <v>81</v>
      </c>
      <c r="Q172" s="58" t="s">
        <v>82</v>
      </c>
      <c r="R172" s="50">
        <v>45146</v>
      </c>
      <c r="S172" s="51"/>
      <c r="T172" s="52">
        <f>M172*V172</f>
        <v>45231039106.151794</v>
      </c>
      <c r="U172" s="53">
        <f t="shared" si="10"/>
        <v>72735083.629999995</v>
      </c>
      <c r="V172" s="52">
        <f t="shared" si="11"/>
        <v>621.86</v>
      </c>
    </row>
    <row r="173" spans="1:22" x14ac:dyDescent="0.35">
      <c r="A173" s="44"/>
      <c r="B173" s="84"/>
      <c r="C173" s="56"/>
      <c r="D173" s="42"/>
      <c r="E173" s="42"/>
      <c r="F173" s="42"/>
      <c r="G173" s="42"/>
      <c r="H173" s="42"/>
      <c r="I173" s="42"/>
      <c r="J173" s="62"/>
      <c r="K173" s="5">
        <f>SUM(K145:K172)</f>
        <v>13708883</v>
      </c>
      <c r="L173" s="16"/>
      <c r="M173" s="17">
        <f>SUM(M145:M172)</f>
        <v>1039584078.59</v>
      </c>
      <c r="N173" s="85"/>
      <c r="O173" s="58"/>
      <c r="P173" s="58"/>
      <c r="Q173" s="58"/>
      <c r="R173" s="50"/>
      <c r="S173" s="51"/>
      <c r="T173" s="52"/>
      <c r="U173" s="53"/>
      <c r="V173" s="52">
        <f t="shared" si="11"/>
        <v>621.86</v>
      </c>
    </row>
    <row r="174" spans="1:22" ht="16" thickBot="1" x14ac:dyDescent="0.4">
      <c r="A174" s="44"/>
      <c r="B174" s="87"/>
      <c r="C174" s="63"/>
      <c r="D174" s="66"/>
      <c r="E174" s="66"/>
      <c r="F174" s="66"/>
      <c r="G174" s="66"/>
      <c r="H174" s="66"/>
      <c r="I174" s="66"/>
      <c r="J174" s="75"/>
      <c r="K174" s="18"/>
      <c r="L174" s="19"/>
      <c r="M174" s="20"/>
      <c r="N174" s="88"/>
      <c r="O174" s="67"/>
      <c r="P174" s="67"/>
      <c r="Q174" s="67"/>
      <c r="R174" s="50"/>
      <c r="S174" s="51"/>
      <c r="T174" s="52"/>
      <c r="U174" s="53"/>
      <c r="V174" s="68"/>
    </row>
    <row r="175" spans="1:22" x14ac:dyDescent="0.35">
      <c r="A175" s="44"/>
      <c r="B175" s="54"/>
      <c r="C175" s="69"/>
      <c r="D175" s="54"/>
      <c r="E175" s="54"/>
      <c r="F175" s="54"/>
      <c r="G175" s="54"/>
      <c r="H175" s="54"/>
      <c r="I175" s="54"/>
      <c r="J175" s="74"/>
      <c r="K175" s="21"/>
      <c r="L175" s="22"/>
      <c r="M175" s="23"/>
      <c r="N175" s="92"/>
      <c r="O175" s="54"/>
      <c r="P175" s="54"/>
      <c r="Q175" s="54"/>
      <c r="R175" s="50"/>
      <c r="S175" s="51"/>
      <c r="T175" s="52"/>
      <c r="U175" s="53"/>
      <c r="V175" s="55">
        <f>769.88</f>
        <v>769.88</v>
      </c>
    </row>
    <row r="176" spans="1:22" x14ac:dyDescent="0.35">
      <c r="A176" s="44"/>
      <c r="B176" s="42" t="s">
        <v>411</v>
      </c>
      <c r="C176" s="56" t="s">
        <v>412</v>
      </c>
      <c r="D176" s="50">
        <v>45082</v>
      </c>
      <c r="E176" s="57">
        <v>45172</v>
      </c>
      <c r="F176" s="42" t="s">
        <v>413</v>
      </c>
      <c r="G176" s="42" t="s">
        <v>180</v>
      </c>
      <c r="H176" s="42" t="s">
        <v>45</v>
      </c>
      <c r="I176" s="42" t="s">
        <v>46</v>
      </c>
      <c r="J176" s="56" t="s">
        <v>414</v>
      </c>
      <c r="K176" s="5">
        <v>918227</v>
      </c>
      <c r="L176" s="16">
        <v>72.867000000000004</v>
      </c>
      <c r="M176" s="17">
        <v>66908446.810000002</v>
      </c>
      <c r="N176" s="85" t="s">
        <v>48</v>
      </c>
      <c r="O176" s="58" t="s">
        <v>16</v>
      </c>
      <c r="P176" s="58" t="s">
        <v>81</v>
      </c>
      <c r="Q176" s="58" t="s">
        <v>82</v>
      </c>
      <c r="R176" s="50">
        <v>45172</v>
      </c>
      <c r="S176" s="51"/>
      <c r="T176" s="52">
        <f>M176*V176</f>
        <v>51511475030.082802</v>
      </c>
      <c r="U176" s="53">
        <f t="shared" ref="U176:U211" si="13">M176-S176</f>
        <v>66908446.810000002</v>
      </c>
      <c r="V176" s="52">
        <f>V175</f>
        <v>769.88</v>
      </c>
    </row>
    <row r="177" spans="1:22" x14ac:dyDescent="0.35">
      <c r="A177" s="44"/>
      <c r="B177" s="42" t="s">
        <v>411</v>
      </c>
      <c r="C177" s="56" t="s">
        <v>415</v>
      </c>
      <c r="D177" s="50">
        <v>45101</v>
      </c>
      <c r="E177" s="57">
        <v>45191</v>
      </c>
      <c r="F177" s="42" t="s">
        <v>416</v>
      </c>
      <c r="G177" s="42" t="s">
        <v>180</v>
      </c>
      <c r="H177" s="42" t="s">
        <v>45</v>
      </c>
      <c r="I177" s="42" t="s">
        <v>46</v>
      </c>
      <c r="J177" s="56" t="s">
        <v>417</v>
      </c>
      <c r="K177" s="5">
        <v>919509</v>
      </c>
      <c r="L177" s="16">
        <v>71.043000000000006</v>
      </c>
      <c r="M177" s="17">
        <v>65324677.890000001</v>
      </c>
      <c r="N177" s="85" t="s">
        <v>48</v>
      </c>
      <c r="O177" s="58" t="s">
        <v>16</v>
      </c>
      <c r="P177" s="58" t="s">
        <v>81</v>
      </c>
      <c r="Q177" s="58" t="s">
        <v>82</v>
      </c>
      <c r="R177" s="50">
        <v>45191</v>
      </c>
      <c r="S177" s="51"/>
      <c r="T177" s="52">
        <f>M177*V177</f>
        <v>50292163013.953201</v>
      </c>
      <c r="U177" s="53">
        <f t="shared" si="13"/>
        <v>65324677.890000001</v>
      </c>
      <c r="V177" s="52">
        <f t="shared" ref="V177:V214" si="14">V176</f>
        <v>769.88</v>
      </c>
    </row>
    <row r="178" spans="1:22" x14ac:dyDescent="0.35">
      <c r="A178" s="44"/>
      <c r="B178" s="42" t="s">
        <v>411</v>
      </c>
      <c r="C178" s="56" t="s">
        <v>279</v>
      </c>
      <c r="D178" s="50">
        <v>45091</v>
      </c>
      <c r="E178" s="57">
        <v>45121</v>
      </c>
      <c r="F178" s="42" t="s">
        <v>418</v>
      </c>
      <c r="G178" s="42" t="s">
        <v>56</v>
      </c>
      <c r="H178" s="42" t="s">
        <v>57</v>
      </c>
      <c r="I178" s="42" t="s">
        <v>58</v>
      </c>
      <c r="J178" s="56" t="s">
        <v>419</v>
      </c>
      <c r="K178" s="5">
        <v>30000</v>
      </c>
      <c r="L178" s="16">
        <v>73.646000000000001</v>
      </c>
      <c r="M178" s="17">
        <v>2209380</v>
      </c>
      <c r="N178" s="86" t="s">
        <v>64</v>
      </c>
      <c r="O178" s="58" t="s">
        <v>17</v>
      </c>
      <c r="P178" s="5" t="s">
        <v>61</v>
      </c>
      <c r="Q178" s="58" t="s">
        <v>65</v>
      </c>
      <c r="R178" s="50">
        <v>45121</v>
      </c>
      <c r="S178" s="51">
        <f t="shared" si="12"/>
        <v>2209380</v>
      </c>
      <c r="T178" s="52">
        <f>M178*V178</f>
        <v>1700957474.4000001</v>
      </c>
      <c r="U178" s="53">
        <f t="shared" si="13"/>
        <v>0</v>
      </c>
      <c r="V178" s="52">
        <f t="shared" si="14"/>
        <v>769.88</v>
      </c>
    </row>
    <row r="179" spans="1:22" x14ac:dyDescent="0.35">
      <c r="A179" s="44"/>
      <c r="B179" s="42" t="s">
        <v>411</v>
      </c>
      <c r="C179" s="56" t="s">
        <v>279</v>
      </c>
      <c r="D179" s="50">
        <v>45091</v>
      </c>
      <c r="E179" s="57">
        <v>45121</v>
      </c>
      <c r="F179" s="42" t="s">
        <v>418</v>
      </c>
      <c r="G179" s="42" t="s">
        <v>56</v>
      </c>
      <c r="H179" s="42" t="s">
        <v>57</v>
      </c>
      <c r="I179" s="42" t="s">
        <v>58</v>
      </c>
      <c r="J179" s="56" t="s">
        <v>420</v>
      </c>
      <c r="K179" s="5">
        <v>60000</v>
      </c>
      <c r="L179" s="16">
        <v>73.646000000000001</v>
      </c>
      <c r="M179" s="17">
        <v>4418760</v>
      </c>
      <c r="N179" s="86" t="s">
        <v>64</v>
      </c>
      <c r="O179" s="58" t="s">
        <v>17</v>
      </c>
      <c r="P179" s="5" t="s">
        <v>61</v>
      </c>
      <c r="Q179" s="58" t="s">
        <v>65</v>
      </c>
      <c r="R179" s="50">
        <v>45121</v>
      </c>
      <c r="S179" s="51">
        <f t="shared" si="12"/>
        <v>4418760</v>
      </c>
      <c r="T179" s="52">
        <f>M179*V179</f>
        <v>3401914948.8000002</v>
      </c>
      <c r="U179" s="53">
        <f t="shared" si="13"/>
        <v>0</v>
      </c>
      <c r="V179" s="52">
        <f t="shared" si="14"/>
        <v>769.88</v>
      </c>
    </row>
    <row r="180" spans="1:22" x14ac:dyDescent="0.35">
      <c r="A180" s="44"/>
      <c r="B180" s="42" t="s">
        <v>411</v>
      </c>
      <c r="C180" s="56" t="s">
        <v>279</v>
      </c>
      <c r="D180" s="50">
        <v>45091</v>
      </c>
      <c r="E180" s="57">
        <v>45121</v>
      </c>
      <c r="F180" s="42" t="s">
        <v>418</v>
      </c>
      <c r="G180" s="42" t="s">
        <v>56</v>
      </c>
      <c r="H180" s="42" t="s">
        <v>57</v>
      </c>
      <c r="I180" s="42" t="s">
        <v>58</v>
      </c>
      <c r="J180" s="56" t="s">
        <v>421</v>
      </c>
      <c r="K180" s="5">
        <v>140000</v>
      </c>
      <c r="L180" s="16">
        <v>73.646000000000001</v>
      </c>
      <c r="M180" s="17">
        <v>10310440</v>
      </c>
      <c r="N180" s="86" t="s">
        <v>60</v>
      </c>
      <c r="O180" s="58" t="s">
        <v>14</v>
      </c>
      <c r="P180" s="58" t="s">
        <v>61</v>
      </c>
      <c r="Q180" s="58" t="s">
        <v>62</v>
      </c>
      <c r="R180" s="50">
        <v>45121</v>
      </c>
      <c r="S180" s="5">
        <f t="shared" si="12"/>
        <v>10310440</v>
      </c>
      <c r="T180" s="52">
        <f>M180*V180</f>
        <v>7937801547.1999998</v>
      </c>
      <c r="U180" s="53">
        <f t="shared" si="13"/>
        <v>0</v>
      </c>
      <c r="V180" s="52">
        <f t="shared" si="14"/>
        <v>769.88</v>
      </c>
    </row>
    <row r="181" spans="1:22" x14ac:dyDescent="0.35">
      <c r="A181" s="44"/>
      <c r="B181" s="42" t="s">
        <v>411</v>
      </c>
      <c r="C181" s="56" t="s">
        <v>279</v>
      </c>
      <c r="D181" s="50">
        <v>45091</v>
      </c>
      <c r="E181" s="57">
        <v>45121</v>
      </c>
      <c r="F181" s="42" t="s">
        <v>418</v>
      </c>
      <c r="G181" s="42" t="s">
        <v>56</v>
      </c>
      <c r="H181" s="42" t="s">
        <v>57</v>
      </c>
      <c r="I181" s="42" t="s">
        <v>58</v>
      </c>
      <c r="J181" s="56" t="s">
        <v>422</v>
      </c>
      <c r="K181" s="5">
        <v>19000</v>
      </c>
      <c r="L181" s="16">
        <v>73.646000000000001</v>
      </c>
      <c r="M181" s="17">
        <v>1399274</v>
      </c>
      <c r="N181" s="86" t="s">
        <v>60</v>
      </c>
      <c r="O181" s="58" t="s">
        <v>14</v>
      </c>
      <c r="P181" s="58" t="s">
        <v>61</v>
      </c>
      <c r="Q181" s="58" t="s">
        <v>62</v>
      </c>
      <c r="R181" s="50">
        <v>45121</v>
      </c>
      <c r="S181" s="5">
        <f t="shared" si="12"/>
        <v>1399274</v>
      </c>
      <c r="T181" s="52">
        <f>M181*V181</f>
        <v>1077273067.1199999</v>
      </c>
      <c r="U181" s="53">
        <f t="shared" si="13"/>
        <v>0</v>
      </c>
      <c r="V181" s="52">
        <f t="shared" si="14"/>
        <v>769.88</v>
      </c>
    </row>
    <row r="182" spans="1:22" x14ac:dyDescent="0.35">
      <c r="A182" s="44"/>
      <c r="B182" s="42" t="s">
        <v>411</v>
      </c>
      <c r="C182" s="56" t="s">
        <v>279</v>
      </c>
      <c r="D182" s="50">
        <v>45091</v>
      </c>
      <c r="E182" s="57">
        <v>45121</v>
      </c>
      <c r="F182" s="42" t="s">
        <v>418</v>
      </c>
      <c r="G182" s="42" t="s">
        <v>56</v>
      </c>
      <c r="H182" s="42" t="s">
        <v>57</v>
      </c>
      <c r="I182" s="42" t="s">
        <v>58</v>
      </c>
      <c r="J182" s="56" t="s">
        <v>423</v>
      </c>
      <c r="K182" s="5">
        <v>30000</v>
      </c>
      <c r="L182" s="16">
        <v>73.646000000000001</v>
      </c>
      <c r="M182" s="17">
        <v>2209380</v>
      </c>
      <c r="N182" s="86" t="s">
        <v>67</v>
      </c>
      <c r="O182" s="58" t="s">
        <v>15</v>
      </c>
      <c r="P182" s="58" t="s">
        <v>61</v>
      </c>
      <c r="Q182" s="58" t="s">
        <v>68</v>
      </c>
      <c r="R182" s="50">
        <v>45121</v>
      </c>
      <c r="S182" s="51">
        <f t="shared" si="12"/>
        <v>2209380</v>
      </c>
      <c r="T182" s="52">
        <f>M182*V182</f>
        <v>1700957474.4000001</v>
      </c>
      <c r="U182" s="53">
        <f t="shared" si="13"/>
        <v>0</v>
      </c>
      <c r="V182" s="52">
        <f t="shared" si="14"/>
        <v>769.88</v>
      </c>
    </row>
    <row r="183" spans="1:22" x14ac:dyDescent="0.35">
      <c r="A183" s="44"/>
      <c r="B183" s="42" t="s">
        <v>411</v>
      </c>
      <c r="C183" s="56" t="s">
        <v>74</v>
      </c>
      <c r="D183" s="50">
        <v>45090</v>
      </c>
      <c r="E183" s="57">
        <v>45180</v>
      </c>
      <c r="F183" s="42" t="s">
        <v>424</v>
      </c>
      <c r="G183" s="42" t="s">
        <v>76</v>
      </c>
      <c r="H183" s="42" t="s">
        <v>77</v>
      </c>
      <c r="I183" s="42" t="s">
        <v>78</v>
      </c>
      <c r="J183" s="56" t="s">
        <v>425</v>
      </c>
      <c r="K183" s="5">
        <v>935496</v>
      </c>
      <c r="L183" s="16">
        <v>75.028999999999996</v>
      </c>
      <c r="M183" s="17">
        <v>70189329.379999995</v>
      </c>
      <c r="N183" s="85" t="s">
        <v>64</v>
      </c>
      <c r="O183" s="58" t="s">
        <v>17</v>
      </c>
      <c r="P183" s="58" t="s">
        <v>81</v>
      </c>
      <c r="Q183" s="58" t="s">
        <v>82</v>
      </c>
      <c r="R183" s="50">
        <v>45180</v>
      </c>
      <c r="S183" s="51"/>
      <c r="T183" s="52">
        <f>M183*V183</f>
        <v>54037360903.074394</v>
      </c>
      <c r="U183" s="53">
        <f t="shared" si="13"/>
        <v>70189329.379999995</v>
      </c>
      <c r="V183" s="52">
        <f t="shared" si="14"/>
        <v>769.88</v>
      </c>
    </row>
    <row r="184" spans="1:22" x14ac:dyDescent="0.35">
      <c r="A184" s="44"/>
      <c r="B184" s="42" t="s">
        <v>411</v>
      </c>
      <c r="C184" s="56" t="s">
        <v>279</v>
      </c>
      <c r="D184" s="50">
        <v>45093</v>
      </c>
      <c r="E184" s="57">
        <v>45121</v>
      </c>
      <c r="F184" s="42" t="s">
        <v>424</v>
      </c>
      <c r="G184" s="42" t="s">
        <v>76</v>
      </c>
      <c r="H184" s="42" t="s">
        <v>77</v>
      </c>
      <c r="I184" s="42" t="s">
        <v>78</v>
      </c>
      <c r="J184" s="56" t="s">
        <v>426</v>
      </c>
      <c r="K184" s="5">
        <v>100000</v>
      </c>
      <c r="L184" s="16">
        <v>75.028999999999996</v>
      </c>
      <c r="M184" s="17">
        <v>7502900</v>
      </c>
      <c r="N184" s="85" t="s">
        <v>80</v>
      </c>
      <c r="O184" s="58" t="s">
        <v>14</v>
      </c>
      <c r="P184" s="58" t="s">
        <v>92</v>
      </c>
      <c r="Q184" s="58" t="s">
        <v>93</v>
      </c>
      <c r="R184" s="50">
        <v>45121</v>
      </c>
      <c r="S184" s="5">
        <f t="shared" si="12"/>
        <v>7502900</v>
      </c>
      <c r="T184" s="52">
        <f>M184*V184</f>
        <v>5776332652</v>
      </c>
      <c r="U184" s="53">
        <f t="shared" si="13"/>
        <v>0</v>
      </c>
      <c r="V184" s="52">
        <f t="shared" si="14"/>
        <v>769.88</v>
      </c>
    </row>
    <row r="185" spans="1:22" x14ac:dyDescent="0.35">
      <c r="A185" s="44"/>
      <c r="B185" s="42" t="s">
        <v>411</v>
      </c>
      <c r="C185" s="56" t="s">
        <v>427</v>
      </c>
      <c r="D185" s="50">
        <v>45101</v>
      </c>
      <c r="E185" s="57">
        <v>45191</v>
      </c>
      <c r="F185" s="42" t="s">
        <v>171</v>
      </c>
      <c r="G185" s="42" t="s">
        <v>102</v>
      </c>
      <c r="H185" s="42" t="s">
        <v>103</v>
      </c>
      <c r="I185" s="42" t="s">
        <v>46</v>
      </c>
      <c r="J185" s="56" t="s">
        <v>428</v>
      </c>
      <c r="K185" s="5">
        <v>650033</v>
      </c>
      <c r="L185" s="16">
        <v>76.203000000000003</v>
      </c>
      <c r="M185" s="17">
        <v>49534464.700000003</v>
      </c>
      <c r="N185" s="85" t="s">
        <v>48</v>
      </c>
      <c r="O185" s="58" t="s">
        <v>16</v>
      </c>
      <c r="P185" s="58" t="s">
        <v>81</v>
      </c>
      <c r="Q185" s="58" t="s">
        <v>82</v>
      </c>
      <c r="R185" s="50">
        <v>45191</v>
      </c>
      <c r="S185" s="51"/>
      <c r="T185" s="52">
        <f>M185*V185</f>
        <v>38135593683.236</v>
      </c>
      <c r="U185" s="53">
        <f t="shared" si="13"/>
        <v>49534464.700000003</v>
      </c>
      <c r="V185" s="52">
        <f t="shared" si="14"/>
        <v>769.88</v>
      </c>
    </row>
    <row r="186" spans="1:22" x14ac:dyDescent="0.35">
      <c r="A186" s="44"/>
      <c r="B186" s="42" t="s">
        <v>411</v>
      </c>
      <c r="C186" s="56" t="s">
        <v>429</v>
      </c>
      <c r="D186" s="50">
        <v>45104</v>
      </c>
      <c r="E186" s="57">
        <v>45194</v>
      </c>
      <c r="F186" s="42" t="s">
        <v>251</v>
      </c>
      <c r="G186" s="42" t="s">
        <v>107</v>
      </c>
      <c r="H186" s="42" t="s">
        <v>108</v>
      </c>
      <c r="I186" s="42" t="s">
        <v>78</v>
      </c>
      <c r="J186" s="56" t="s">
        <v>430</v>
      </c>
      <c r="K186" s="5">
        <v>997225</v>
      </c>
      <c r="L186" s="16">
        <v>76.31</v>
      </c>
      <c r="M186" s="17">
        <v>76098239.75</v>
      </c>
      <c r="N186" s="85" t="s">
        <v>80</v>
      </c>
      <c r="O186" s="58" t="s">
        <v>14</v>
      </c>
      <c r="P186" s="58" t="s">
        <v>81</v>
      </c>
      <c r="Q186" s="58" t="s">
        <v>82</v>
      </c>
      <c r="R186" s="50">
        <v>45194</v>
      </c>
      <c r="S186" s="5"/>
      <c r="T186" s="52">
        <f>M186*V186</f>
        <v>58586512818.730003</v>
      </c>
      <c r="U186" s="53">
        <f t="shared" si="13"/>
        <v>76098239.75</v>
      </c>
      <c r="V186" s="52">
        <f t="shared" si="14"/>
        <v>769.88</v>
      </c>
    </row>
    <row r="187" spans="1:22" x14ac:dyDescent="0.35">
      <c r="A187" s="44"/>
      <c r="B187" s="42" t="s">
        <v>411</v>
      </c>
      <c r="C187" s="56" t="s">
        <v>327</v>
      </c>
      <c r="D187" s="50">
        <v>45091</v>
      </c>
      <c r="E187" s="57">
        <v>45181</v>
      </c>
      <c r="F187" s="42" t="s">
        <v>431</v>
      </c>
      <c r="G187" s="42" t="s">
        <v>112</v>
      </c>
      <c r="H187" s="42" t="s">
        <v>113</v>
      </c>
      <c r="I187" s="42" t="s">
        <v>78</v>
      </c>
      <c r="J187" s="56" t="s">
        <v>432</v>
      </c>
      <c r="K187" s="5">
        <v>218000</v>
      </c>
      <c r="L187" s="16">
        <v>75.296000000000006</v>
      </c>
      <c r="M187" s="17">
        <v>16414528</v>
      </c>
      <c r="N187" s="85" t="s">
        <v>80</v>
      </c>
      <c r="O187" s="58" t="s">
        <v>14</v>
      </c>
      <c r="P187" s="58" t="s">
        <v>81</v>
      </c>
      <c r="Q187" s="58" t="s">
        <v>82</v>
      </c>
      <c r="R187" s="50">
        <v>45181</v>
      </c>
      <c r="S187" s="5"/>
      <c r="T187" s="52">
        <f>M187*V187</f>
        <v>12637216816.639999</v>
      </c>
      <c r="U187" s="53">
        <f t="shared" si="13"/>
        <v>16414528</v>
      </c>
      <c r="V187" s="52">
        <f t="shared" si="14"/>
        <v>769.88</v>
      </c>
    </row>
    <row r="188" spans="1:22" x14ac:dyDescent="0.35">
      <c r="A188" s="44"/>
      <c r="B188" s="42" t="s">
        <v>411</v>
      </c>
      <c r="C188" s="56" t="s">
        <v>327</v>
      </c>
      <c r="D188" s="50">
        <v>45091</v>
      </c>
      <c r="E188" s="57">
        <v>45181</v>
      </c>
      <c r="F188" s="42" t="s">
        <v>431</v>
      </c>
      <c r="G188" s="42" t="s">
        <v>112</v>
      </c>
      <c r="H188" s="42" t="s">
        <v>113</v>
      </c>
      <c r="I188" s="42" t="s">
        <v>78</v>
      </c>
      <c r="J188" s="56" t="s">
        <v>433</v>
      </c>
      <c r="K188" s="5">
        <v>547886</v>
      </c>
      <c r="L188" s="16">
        <v>75.296000000000006</v>
      </c>
      <c r="M188" s="17">
        <v>41253624.259999998</v>
      </c>
      <c r="N188" s="85" t="s">
        <v>64</v>
      </c>
      <c r="O188" s="58" t="s">
        <v>17</v>
      </c>
      <c r="P188" s="58" t="s">
        <v>81</v>
      </c>
      <c r="Q188" s="58" t="s">
        <v>84</v>
      </c>
      <c r="R188" s="50">
        <v>45181</v>
      </c>
      <c r="S188" s="51"/>
      <c r="T188" s="52">
        <f>M188*V188</f>
        <v>31760340245.288799</v>
      </c>
      <c r="U188" s="53">
        <f t="shared" si="13"/>
        <v>41253624.259999998</v>
      </c>
      <c r="V188" s="52">
        <f t="shared" si="14"/>
        <v>769.88</v>
      </c>
    </row>
    <row r="189" spans="1:22" x14ac:dyDescent="0.35">
      <c r="A189" s="44"/>
      <c r="B189" s="42" t="s">
        <v>411</v>
      </c>
      <c r="C189" s="56" t="s">
        <v>327</v>
      </c>
      <c r="D189" s="50">
        <v>45091</v>
      </c>
      <c r="E189" s="57">
        <v>45181</v>
      </c>
      <c r="F189" s="42" t="s">
        <v>431</v>
      </c>
      <c r="G189" s="42" t="s">
        <v>112</v>
      </c>
      <c r="H189" s="42" t="s">
        <v>113</v>
      </c>
      <c r="I189" s="42" t="s">
        <v>78</v>
      </c>
      <c r="J189" s="56" t="s">
        <v>434</v>
      </c>
      <c r="K189" s="5">
        <v>182000</v>
      </c>
      <c r="L189" s="16">
        <v>75.296000000000006</v>
      </c>
      <c r="M189" s="17">
        <v>13703872</v>
      </c>
      <c r="N189" s="85" t="s">
        <v>64</v>
      </c>
      <c r="O189" s="58" t="s">
        <v>17</v>
      </c>
      <c r="P189" s="58" t="s">
        <v>81</v>
      </c>
      <c r="Q189" s="58" t="s">
        <v>84</v>
      </c>
      <c r="R189" s="50">
        <v>45181</v>
      </c>
      <c r="S189" s="51"/>
      <c r="T189" s="52">
        <f>M189*V189</f>
        <v>10550336975.360001</v>
      </c>
      <c r="U189" s="53">
        <f t="shared" si="13"/>
        <v>13703872</v>
      </c>
      <c r="V189" s="52">
        <f t="shared" si="14"/>
        <v>769.88</v>
      </c>
    </row>
    <row r="190" spans="1:22" x14ac:dyDescent="0.35">
      <c r="A190" s="44"/>
      <c r="B190" s="42" t="s">
        <v>411</v>
      </c>
      <c r="C190" s="56" t="s">
        <v>74</v>
      </c>
      <c r="D190" s="50">
        <v>45079</v>
      </c>
      <c r="E190" s="57">
        <v>45169</v>
      </c>
      <c r="F190" s="42" t="s">
        <v>143</v>
      </c>
      <c r="G190" s="42" t="s">
        <v>112</v>
      </c>
      <c r="H190" s="42" t="s">
        <v>113</v>
      </c>
      <c r="I190" s="42" t="s">
        <v>78</v>
      </c>
      <c r="J190" s="56" t="s">
        <v>435</v>
      </c>
      <c r="K190" s="5">
        <v>906752</v>
      </c>
      <c r="L190" s="16">
        <v>74.137</v>
      </c>
      <c r="M190" s="17">
        <v>67223873.019999996</v>
      </c>
      <c r="N190" s="85" t="s">
        <v>67</v>
      </c>
      <c r="O190" s="58" t="s">
        <v>15</v>
      </c>
      <c r="P190" s="58" t="s">
        <v>81</v>
      </c>
      <c r="Q190" s="58" t="s">
        <v>88</v>
      </c>
      <c r="R190" s="50">
        <v>45169</v>
      </c>
      <c r="S190" s="51"/>
      <c r="T190" s="52">
        <f>M190*V190</f>
        <v>51754315360.637596</v>
      </c>
      <c r="U190" s="53">
        <f t="shared" si="13"/>
        <v>67223873.019999996</v>
      </c>
      <c r="V190" s="52">
        <f t="shared" si="14"/>
        <v>769.88</v>
      </c>
    </row>
    <row r="191" spans="1:22" x14ac:dyDescent="0.35">
      <c r="A191" s="44"/>
      <c r="B191" s="42" t="s">
        <v>411</v>
      </c>
      <c r="C191" s="56" t="s">
        <v>279</v>
      </c>
      <c r="D191" s="50">
        <v>45079</v>
      </c>
      <c r="E191" s="57">
        <v>45107</v>
      </c>
      <c r="F191" s="42" t="s">
        <v>143</v>
      </c>
      <c r="G191" s="42" t="s">
        <v>112</v>
      </c>
      <c r="H191" s="42" t="s">
        <v>113</v>
      </c>
      <c r="I191" s="42" t="s">
        <v>78</v>
      </c>
      <c r="J191" s="56" t="s">
        <v>436</v>
      </c>
      <c r="K191" s="5">
        <v>82000</v>
      </c>
      <c r="L191" s="16">
        <v>76.385999999999996</v>
      </c>
      <c r="M191" s="17">
        <v>6263652</v>
      </c>
      <c r="N191" s="85" t="s">
        <v>80</v>
      </c>
      <c r="O191" s="58" t="s">
        <v>14</v>
      </c>
      <c r="P191" s="58" t="s">
        <v>92</v>
      </c>
      <c r="Q191" s="58" t="s">
        <v>93</v>
      </c>
      <c r="R191" s="50">
        <v>45107</v>
      </c>
      <c r="S191" s="5">
        <f t="shared" si="12"/>
        <v>6263652</v>
      </c>
      <c r="T191" s="52">
        <f>M191*V191</f>
        <v>4822260401.7600002</v>
      </c>
      <c r="U191" s="53">
        <f t="shared" si="13"/>
        <v>0</v>
      </c>
      <c r="V191" s="52">
        <f t="shared" si="14"/>
        <v>769.88</v>
      </c>
    </row>
    <row r="192" spans="1:22" x14ac:dyDescent="0.35">
      <c r="A192" s="44"/>
      <c r="B192" s="42" t="s">
        <v>411</v>
      </c>
      <c r="C192" s="56" t="s">
        <v>279</v>
      </c>
      <c r="D192" s="50">
        <v>45091</v>
      </c>
      <c r="E192" s="57">
        <v>45121</v>
      </c>
      <c r="F192" s="42" t="s">
        <v>431</v>
      </c>
      <c r="G192" s="42" t="s">
        <v>112</v>
      </c>
      <c r="H192" s="42" t="s">
        <v>113</v>
      </c>
      <c r="I192" s="42" t="s">
        <v>78</v>
      </c>
      <c r="J192" s="56" t="s">
        <v>437</v>
      </c>
      <c r="K192" s="5">
        <v>100000</v>
      </c>
      <c r="L192" s="16">
        <v>75.296000000000006</v>
      </c>
      <c r="M192" s="17">
        <v>7529600</v>
      </c>
      <c r="N192" s="85" t="s">
        <v>80</v>
      </c>
      <c r="O192" s="58" t="s">
        <v>14</v>
      </c>
      <c r="P192" s="58" t="s">
        <v>92</v>
      </c>
      <c r="Q192" s="58" t="s">
        <v>93</v>
      </c>
      <c r="R192" s="50">
        <v>45121</v>
      </c>
      <c r="S192" s="5">
        <f t="shared" si="12"/>
        <v>7529600</v>
      </c>
      <c r="T192" s="52">
        <f>M192*V192</f>
        <v>5796888448</v>
      </c>
      <c r="U192" s="53">
        <f t="shared" si="13"/>
        <v>0</v>
      </c>
      <c r="V192" s="52">
        <f t="shared" si="14"/>
        <v>769.88</v>
      </c>
    </row>
    <row r="193" spans="1:22" x14ac:dyDescent="0.35">
      <c r="A193" s="44"/>
      <c r="B193" s="42" t="s">
        <v>411</v>
      </c>
      <c r="C193" s="56" t="s">
        <v>255</v>
      </c>
      <c r="D193" s="50">
        <v>45082</v>
      </c>
      <c r="E193" s="57">
        <v>45172</v>
      </c>
      <c r="F193" s="42" t="s">
        <v>438</v>
      </c>
      <c r="G193" s="42" t="s">
        <v>208</v>
      </c>
      <c r="H193" s="42" t="s">
        <v>121</v>
      </c>
      <c r="I193" s="42" t="s">
        <v>46</v>
      </c>
      <c r="J193" s="56" t="s">
        <v>439</v>
      </c>
      <c r="K193" s="5">
        <v>926332</v>
      </c>
      <c r="L193" s="16">
        <v>75.647000000000006</v>
      </c>
      <c r="M193" s="17">
        <v>70074236.799999997</v>
      </c>
      <c r="N193" s="85" t="s">
        <v>48</v>
      </c>
      <c r="O193" s="58" t="s">
        <v>16</v>
      </c>
      <c r="P193" s="58" t="s">
        <v>81</v>
      </c>
      <c r="Q193" s="58" t="s">
        <v>82</v>
      </c>
      <c r="R193" s="50">
        <v>45172</v>
      </c>
      <c r="S193" s="51"/>
      <c r="T193" s="52">
        <f>M193*V193</f>
        <v>53948753427.584</v>
      </c>
      <c r="U193" s="53">
        <f t="shared" si="13"/>
        <v>70074236.799999997</v>
      </c>
      <c r="V193" s="52">
        <f t="shared" si="14"/>
        <v>769.88</v>
      </c>
    </row>
    <row r="194" spans="1:22" x14ac:dyDescent="0.35">
      <c r="A194" s="44"/>
      <c r="B194" s="42" t="s">
        <v>411</v>
      </c>
      <c r="C194" s="56" t="s">
        <v>74</v>
      </c>
      <c r="D194" s="50">
        <v>45093</v>
      </c>
      <c r="E194" s="57">
        <v>45183</v>
      </c>
      <c r="F194" s="42" t="s">
        <v>440</v>
      </c>
      <c r="G194" s="42" t="s">
        <v>208</v>
      </c>
      <c r="H194" s="42" t="s">
        <v>121</v>
      </c>
      <c r="I194" s="42" t="s">
        <v>46</v>
      </c>
      <c r="J194" s="56" t="s">
        <v>441</v>
      </c>
      <c r="K194" s="5">
        <v>948982</v>
      </c>
      <c r="L194" s="16">
        <v>74.953000000000003</v>
      </c>
      <c r="M194" s="17">
        <v>71129047.849999994</v>
      </c>
      <c r="N194" s="85" t="s">
        <v>48</v>
      </c>
      <c r="O194" s="58" t="s">
        <v>16</v>
      </c>
      <c r="P194" s="58" t="s">
        <v>81</v>
      </c>
      <c r="Q194" s="58" t="s">
        <v>82</v>
      </c>
      <c r="R194" s="50">
        <v>45183</v>
      </c>
      <c r="S194" s="51"/>
      <c r="T194" s="52">
        <f>M194*V194</f>
        <v>54760831358.757996</v>
      </c>
      <c r="U194" s="53">
        <f t="shared" si="13"/>
        <v>71129047.849999994</v>
      </c>
      <c r="V194" s="52">
        <f t="shared" si="14"/>
        <v>769.88</v>
      </c>
    </row>
    <row r="195" spans="1:22" x14ac:dyDescent="0.35">
      <c r="A195" s="44"/>
      <c r="B195" s="42" t="s">
        <v>411</v>
      </c>
      <c r="C195" s="56" t="s">
        <v>366</v>
      </c>
      <c r="D195" s="50">
        <v>45105</v>
      </c>
      <c r="E195" s="57">
        <v>45195</v>
      </c>
      <c r="F195" s="42" t="s">
        <v>442</v>
      </c>
      <c r="G195" s="42" t="s">
        <v>208</v>
      </c>
      <c r="H195" s="42" t="s">
        <v>121</v>
      </c>
      <c r="I195" s="42" t="s">
        <v>46</v>
      </c>
      <c r="J195" s="56" t="s">
        <v>443</v>
      </c>
      <c r="K195" s="5">
        <v>947756</v>
      </c>
      <c r="L195" s="16">
        <v>75.566000000000003</v>
      </c>
      <c r="M195" s="17">
        <v>71618129.900000006</v>
      </c>
      <c r="N195" s="85" t="s">
        <v>48</v>
      </c>
      <c r="O195" s="58" t="s">
        <v>16</v>
      </c>
      <c r="P195" s="58" t="s">
        <v>81</v>
      </c>
      <c r="Q195" s="58" t="s">
        <v>82</v>
      </c>
      <c r="R195" s="50">
        <v>45195</v>
      </c>
      <c r="S195" s="51"/>
      <c r="T195" s="52">
        <f>M195*V195</f>
        <v>55137365847.412003</v>
      </c>
      <c r="U195" s="53">
        <f t="shared" si="13"/>
        <v>71618129.900000006</v>
      </c>
      <c r="V195" s="52">
        <f t="shared" si="14"/>
        <v>769.88</v>
      </c>
    </row>
    <row r="196" spans="1:22" x14ac:dyDescent="0.35">
      <c r="A196" s="44"/>
      <c r="B196" s="42" t="s">
        <v>411</v>
      </c>
      <c r="C196" s="56" t="s">
        <v>74</v>
      </c>
      <c r="D196" s="50">
        <v>45087</v>
      </c>
      <c r="E196" s="57">
        <v>45117</v>
      </c>
      <c r="F196" s="42" t="s">
        <v>444</v>
      </c>
      <c r="G196" s="42" t="s">
        <v>208</v>
      </c>
      <c r="H196" s="42" t="s">
        <v>121</v>
      </c>
      <c r="I196" s="42" t="s">
        <v>46</v>
      </c>
      <c r="J196" s="56" t="s">
        <v>445</v>
      </c>
      <c r="K196" s="5">
        <v>939106</v>
      </c>
      <c r="L196" s="16">
        <v>74.296999999999997</v>
      </c>
      <c r="M196" s="17">
        <v>69772758.480000004</v>
      </c>
      <c r="N196" s="85" t="s">
        <v>48</v>
      </c>
      <c r="O196" s="58" t="s">
        <v>16</v>
      </c>
      <c r="P196" s="58" t="s">
        <v>134</v>
      </c>
      <c r="Q196" s="58" t="s">
        <v>446</v>
      </c>
      <c r="R196" s="50">
        <v>45117</v>
      </c>
      <c r="S196" s="51">
        <f t="shared" si="12"/>
        <v>69772758.480000004</v>
      </c>
      <c r="T196" s="52">
        <f>M196*V196</f>
        <v>53716651298.582405</v>
      </c>
      <c r="U196" s="53">
        <f t="shared" si="13"/>
        <v>0</v>
      </c>
      <c r="V196" s="52">
        <f t="shared" si="14"/>
        <v>769.88</v>
      </c>
    </row>
    <row r="197" spans="1:22" x14ac:dyDescent="0.35">
      <c r="A197" s="44"/>
      <c r="B197" s="42" t="s">
        <v>411</v>
      </c>
      <c r="C197" s="56" t="s">
        <v>279</v>
      </c>
      <c r="D197" s="50">
        <v>45103</v>
      </c>
      <c r="E197" s="57">
        <v>45133</v>
      </c>
      <c r="F197" s="42" t="s">
        <v>123</v>
      </c>
      <c r="G197" s="42" t="s">
        <v>129</v>
      </c>
      <c r="H197" s="42" t="s">
        <v>136</v>
      </c>
      <c r="I197" s="42" t="s">
        <v>46</v>
      </c>
      <c r="J197" s="56" t="s">
        <v>447</v>
      </c>
      <c r="K197" s="5">
        <v>101395</v>
      </c>
      <c r="L197" s="16">
        <v>74.138999999999996</v>
      </c>
      <c r="M197" s="17">
        <v>7517323.9100000001</v>
      </c>
      <c r="N197" s="85" t="s">
        <v>48</v>
      </c>
      <c r="O197" s="58" t="s">
        <v>16</v>
      </c>
      <c r="P197" s="58" t="s">
        <v>61</v>
      </c>
      <c r="Q197" s="58" t="s">
        <v>62</v>
      </c>
      <c r="R197" s="50">
        <v>45133</v>
      </c>
      <c r="S197" s="51">
        <f t="shared" si="12"/>
        <v>7517323.9100000001</v>
      </c>
      <c r="T197" s="52">
        <f>M197*V197</f>
        <v>5787437331.8308001</v>
      </c>
      <c r="U197" s="53">
        <f t="shared" si="13"/>
        <v>0</v>
      </c>
      <c r="V197" s="52">
        <f t="shared" si="14"/>
        <v>769.88</v>
      </c>
    </row>
    <row r="198" spans="1:22" x14ac:dyDescent="0.35">
      <c r="A198" s="44"/>
      <c r="B198" s="42" t="s">
        <v>411</v>
      </c>
      <c r="C198" s="56" t="s">
        <v>279</v>
      </c>
      <c r="D198" s="50">
        <v>45103</v>
      </c>
      <c r="E198" s="57">
        <v>45133</v>
      </c>
      <c r="F198" s="42" t="s">
        <v>123</v>
      </c>
      <c r="G198" s="42" t="s">
        <v>129</v>
      </c>
      <c r="H198" s="42" t="s">
        <v>121</v>
      </c>
      <c r="I198" s="42" t="s">
        <v>46</v>
      </c>
      <c r="J198" s="56" t="s">
        <v>448</v>
      </c>
      <c r="K198" s="5">
        <v>100000</v>
      </c>
      <c r="L198" s="16">
        <v>74.138999999999996</v>
      </c>
      <c r="M198" s="17">
        <v>7413900</v>
      </c>
      <c r="N198" s="85" t="s">
        <v>48</v>
      </c>
      <c r="O198" s="58" t="s">
        <v>16</v>
      </c>
      <c r="P198" s="58" t="s">
        <v>61</v>
      </c>
      <c r="Q198" s="58" t="s">
        <v>62</v>
      </c>
      <c r="R198" s="50">
        <v>45133</v>
      </c>
      <c r="S198" s="51">
        <f t="shared" si="12"/>
        <v>7413900</v>
      </c>
      <c r="T198" s="52">
        <f>M198*V198</f>
        <v>5707813332</v>
      </c>
      <c r="U198" s="53">
        <f t="shared" si="13"/>
        <v>0</v>
      </c>
      <c r="V198" s="52">
        <f t="shared" si="14"/>
        <v>769.88</v>
      </c>
    </row>
    <row r="199" spans="1:22" x14ac:dyDescent="0.35">
      <c r="A199" s="44"/>
      <c r="B199" s="42" t="s">
        <v>411</v>
      </c>
      <c r="C199" s="56" t="s">
        <v>279</v>
      </c>
      <c r="D199" s="50">
        <v>45103</v>
      </c>
      <c r="E199" s="57">
        <v>45133</v>
      </c>
      <c r="F199" s="42" t="s">
        <v>123</v>
      </c>
      <c r="G199" s="42" t="s">
        <v>129</v>
      </c>
      <c r="H199" s="42" t="s">
        <v>449</v>
      </c>
      <c r="I199" s="42" t="s">
        <v>351</v>
      </c>
      <c r="J199" s="56" t="s">
        <v>450</v>
      </c>
      <c r="K199" s="5">
        <v>32900</v>
      </c>
      <c r="L199" s="16">
        <v>74.138999999999996</v>
      </c>
      <c r="M199" s="17">
        <v>2439173.1</v>
      </c>
      <c r="N199" s="85" t="s">
        <v>353</v>
      </c>
      <c r="O199" s="58" t="s">
        <v>16</v>
      </c>
      <c r="P199" s="58" t="s">
        <v>61</v>
      </c>
      <c r="Q199" s="58" t="s">
        <v>62</v>
      </c>
      <c r="R199" s="50">
        <v>45133</v>
      </c>
      <c r="S199" s="51">
        <f t="shared" si="12"/>
        <v>2439173.1</v>
      </c>
      <c r="T199" s="52">
        <f>M199*V199</f>
        <v>1877870586.2280002</v>
      </c>
      <c r="U199" s="53">
        <f t="shared" si="13"/>
        <v>0</v>
      </c>
      <c r="V199" s="52">
        <f t="shared" si="14"/>
        <v>769.88</v>
      </c>
    </row>
    <row r="200" spans="1:22" x14ac:dyDescent="0.35">
      <c r="A200" s="44"/>
      <c r="B200" s="42" t="s">
        <v>411</v>
      </c>
      <c r="C200" s="56" t="s">
        <v>279</v>
      </c>
      <c r="D200" s="50">
        <v>45103</v>
      </c>
      <c r="E200" s="57">
        <v>45133</v>
      </c>
      <c r="F200" s="42" t="s">
        <v>123</v>
      </c>
      <c r="G200" s="42" t="s">
        <v>129</v>
      </c>
      <c r="H200" s="42" t="s">
        <v>449</v>
      </c>
      <c r="I200" s="42" t="s">
        <v>351</v>
      </c>
      <c r="J200" s="56" t="s">
        <v>451</v>
      </c>
      <c r="K200" s="5">
        <v>10705</v>
      </c>
      <c r="L200" s="16">
        <v>74.138999999999996</v>
      </c>
      <c r="M200" s="17">
        <v>793658</v>
      </c>
      <c r="N200" s="85" t="s">
        <v>353</v>
      </c>
      <c r="O200" s="58" t="s">
        <v>16</v>
      </c>
      <c r="P200" s="58" t="s">
        <v>61</v>
      </c>
      <c r="Q200" s="58" t="s">
        <v>62</v>
      </c>
      <c r="R200" s="50">
        <v>45133</v>
      </c>
      <c r="S200" s="51">
        <f t="shared" si="12"/>
        <v>793658</v>
      </c>
      <c r="T200" s="52">
        <f>M200*V200</f>
        <v>611021421.03999996</v>
      </c>
      <c r="U200" s="53">
        <f t="shared" si="13"/>
        <v>0</v>
      </c>
      <c r="V200" s="52">
        <f t="shared" si="14"/>
        <v>769.88</v>
      </c>
    </row>
    <row r="201" spans="1:22" x14ac:dyDescent="0.35">
      <c r="A201" s="44"/>
      <c r="B201" s="42" t="s">
        <v>411</v>
      </c>
      <c r="C201" s="56" t="s">
        <v>279</v>
      </c>
      <c r="D201" s="50">
        <v>45103</v>
      </c>
      <c r="E201" s="57">
        <v>45133</v>
      </c>
      <c r="F201" s="42" t="s">
        <v>123</v>
      </c>
      <c r="G201" s="42" t="s">
        <v>129</v>
      </c>
      <c r="H201" s="42" t="s">
        <v>449</v>
      </c>
      <c r="I201" s="42" t="s">
        <v>351</v>
      </c>
      <c r="J201" s="56" t="s">
        <v>452</v>
      </c>
      <c r="K201" s="5">
        <v>45000</v>
      </c>
      <c r="L201" s="16">
        <v>74.138999999999996</v>
      </c>
      <c r="M201" s="17">
        <v>3336255</v>
      </c>
      <c r="N201" s="85" t="s">
        <v>353</v>
      </c>
      <c r="O201" s="58" t="s">
        <v>16</v>
      </c>
      <c r="P201" s="58" t="s">
        <v>61</v>
      </c>
      <c r="Q201" s="58" t="s">
        <v>62</v>
      </c>
      <c r="R201" s="50">
        <v>45133</v>
      </c>
      <c r="S201" s="51">
        <f t="shared" si="12"/>
        <v>3336255</v>
      </c>
      <c r="T201" s="52">
        <f>M201*V201</f>
        <v>2568515999.4000001</v>
      </c>
      <c r="U201" s="53">
        <f t="shared" si="13"/>
        <v>0</v>
      </c>
      <c r="V201" s="52">
        <f t="shared" si="14"/>
        <v>769.88</v>
      </c>
    </row>
    <row r="202" spans="1:22" x14ac:dyDescent="0.35">
      <c r="A202" s="44"/>
      <c r="B202" s="42" t="s">
        <v>411</v>
      </c>
      <c r="C202" s="56" t="s">
        <v>453</v>
      </c>
      <c r="D202" s="50">
        <v>45083</v>
      </c>
      <c r="E202" s="57">
        <v>45113</v>
      </c>
      <c r="F202" s="42" t="s">
        <v>454</v>
      </c>
      <c r="G202" s="42" t="s">
        <v>129</v>
      </c>
      <c r="H202" s="42" t="s">
        <v>136</v>
      </c>
      <c r="I202" s="42" t="s">
        <v>46</v>
      </c>
      <c r="J202" s="56" t="s">
        <v>455</v>
      </c>
      <c r="K202" s="5">
        <v>122900</v>
      </c>
      <c r="L202" s="16">
        <v>75.097999999999999</v>
      </c>
      <c r="M202" s="17">
        <v>9229544.1999999993</v>
      </c>
      <c r="N202" s="85" t="s">
        <v>48</v>
      </c>
      <c r="O202" s="58" t="s">
        <v>16</v>
      </c>
      <c r="P202" s="58" t="s">
        <v>456</v>
      </c>
      <c r="Q202" s="58" t="s">
        <v>457</v>
      </c>
      <c r="R202" s="50">
        <v>45113</v>
      </c>
      <c r="S202" s="51">
        <f t="shared" si="12"/>
        <v>9229544.1999999993</v>
      </c>
      <c r="T202" s="52">
        <f>M202*V202</f>
        <v>7105641488.6959991</v>
      </c>
      <c r="U202" s="53">
        <f t="shared" si="13"/>
        <v>0</v>
      </c>
      <c r="V202" s="52">
        <f t="shared" si="14"/>
        <v>769.88</v>
      </c>
    </row>
    <row r="203" spans="1:22" x14ac:dyDescent="0.35">
      <c r="A203" s="44"/>
      <c r="B203" s="42" t="s">
        <v>411</v>
      </c>
      <c r="C203" s="56" t="s">
        <v>453</v>
      </c>
      <c r="D203" s="50">
        <v>45083</v>
      </c>
      <c r="E203" s="57">
        <v>45113</v>
      </c>
      <c r="F203" s="42" t="s">
        <v>454</v>
      </c>
      <c r="G203" s="42" t="s">
        <v>129</v>
      </c>
      <c r="H203" s="42" t="s">
        <v>458</v>
      </c>
      <c r="I203" s="42" t="s">
        <v>46</v>
      </c>
      <c r="J203" s="56" t="s">
        <v>459</v>
      </c>
      <c r="K203" s="5">
        <v>27100</v>
      </c>
      <c r="L203" s="16">
        <v>75.097999999999999</v>
      </c>
      <c r="M203" s="17">
        <v>2035155.8</v>
      </c>
      <c r="N203" s="85" t="s">
        <v>48</v>
      </c>
      <c r="O203" s="58" t="s">
        <v>16</v>
      </c>
      <c r="P203" s="58" t="s">
        <v>456</v>
      </c>
      <c r="Q203" s="58" t="s">
        <v>457</v>
      </c>
      <c r="R203" s="50">
        <v>45113</v>
      </c>
      <c r="S203" s="51">
        <f t="shared" si="12"/>
        <v>2035155.8</v>
      </c>
      <c r="T203" s="52">
        <f>M203*V203</f>
        <v>1566825747.3040001</v>
      </c>
      <c r="U203" s="53">
        <f t="shared" si="13"/>
        <v>0</v>
      </c>
      <c r="V203" s="52">
        <f t="shared" si="14"/>
        <v>769.88</v>
      </c>
    </row>
    <row r="204" spans="1:22" x14ac:dyDescent="0.35">
      <c r="A204" s="44"/>
      <c r="B204" s="42" t="s">
        <v>411</v>
      </c>
      <c r="C204" s="56" t="s">
        <v>453</v>
      </c>
      <c r="D204" s="50">
        <v>45083</v>
      </c>
      <c r="E204" s="57">
        <v>45113</v>
      </c>
      <c r="F204" s="42" t="s">
        <v>454</v>
      </c>
      <c r="G204" s="42" t="s">
        <v>129</v>
      </c>
      <c r="H204" s="42" t="s">
        <v>458</v>
      </c>
      <c r="I204" s="42" t="s">
        <v>46</v>
      </c>
      <c r="J204" s="56" t="s">
        <v>460</v>
      </c>
      <c r="K204" s="5">
        <v>105000</v>
      </c>
      <c r="L204" s="16">
        <v>75.097999999999999</v>
      </c>
      <c r="M204" s="17">
        <v>7885290</v>
      </c>
      <c r="N204" s="85" t="s">
        <v>48</v>
      </c>
      <c r="O204" s="58" t="s">
        <v>16</v>
      </c>
      <c r="P204" s="58" t="s">
        <v>456</v>
      </c>
      <c r="Q204" s="58" t="s">
        <v>457</v>
      </c>
      <c r="R204" s="50">
        <v>45113</v>
      </c>
      <c r="S204" s="51">
        <f t="shared" si="12"/>
        <v>7885290</v>
      </c>
      <c r="T204" s="52">
        <f>M204*V204</f>
        <v>6070727065.1999998</v>
      </c>
      <c r="U204" s="53">
        <f t="shared" si="13"/>
        <v>0</v>
      </c>
      <c r="V204" s="52">
        <f t="shared" si="14"/>
        <v>769.88</v>
      </c>
    </row>
    <row r="205" spans="1:22" x14ac:dyDescent="0.35">
      <c r="A205" s="44"/>
      <c r="B205" s="42" t="s">
        <v>411</v>
      </c>
      <c r="C205" s="56" t="s">
        <v>461</v>
      </c>
      <c r="D205" s="50">
        <v>45091</v>
      </c>
      <c r="E205" s="57">
        <v>45121</v>
      </c>
      <c r="F205" s="42" t="s">
        <v>462</v>
      </c>
      <c r="G205" s="42" t="s">
        <v>149</v>
      </c>
      <c r="H205" s="42" t="s">
        <v>150</v>
      </c>
      <c r="I205" s="42" t="s">
        <v>78</v>
      </c>
      <c r="J205" s="56" t="s">
        <v>463</v>
      </c>
      <c r="K205" s="5">
        <v>150000</v>
      </c>
      <c r="L205" s="16">
        <v>75.555999999999997</v>
      </c>
      <c r="M205" s="17">
        <v>11333400</v>
      </c>
      <c r="N205" s="85" t="s">
        <v>64</v>
      </c>
      <c r="O205" s="58" t="s">
        <v>17</v>
      </c>
      <c r="P205" s="5" t="s">
        <v>61</v>
      </c>
      <c r="Q205" s="58" t="s">
        <v>65</v>
      </c>
      <c r="R205" s="50">
        <v>45121</v>
      </c>
      <c r="S205" s="51">
        <f t="shared" si="12"/>
        <v>11333400</v>
      </c>
      <c r="T205" s="52">
        <f>M205*V205</f>
        <v>8725357992</v>
      </c>
      <c r="U205" s="53">
        <f t="shared" si="13"/>
        <v>0</v>
      </c>
      <c r="V205" s="52">
        <f t="shared" si="14"/>
        <v>769.88</v>
      </c>
    </row>
    <row r="206" spans="1:22" x14ac:dyDescent="0.35">
      <c r="A206" s="44"/>
      <c r="B206" s="42" t="s">
        <v>411</v>
      </c>
      <c r="C206" s="56" t="s">
        <v>461</v>
      </c>
      <c r="D206" s="50">
        <v>45091</v>
      </c>
      <c r="E206" s="57">
        <v>45121</v>
      </c>
      <c r="F206" s="42" t="s">
        <v>462</v>
      </c>
      <c r="G206" s="42" t="s">
        <v>149</v>
      </c>
      <c r="H206" s="42" t="s">
        <v>150</v>
      </c>
      <c r="I206" s="42" t="s">
        <v>78</v>
      </c>
      <c r="J206" s="56" t="s">
        <v>464</v>
      </c>
      <c r="K206" s="5">
        <v>20000</v>
      </c>
      <c r="L206" s="16">
        <v>75.555999999999997</v>
      </c>
      <c r="M206" s="17">
        <v>1511120</v>
      </c>
      <c r="N206" s="85" t="s">
        <v>64</v>
      </c>
      <c r="O206" s="58" t="s">
        <v>17</v>
      </c>
      <c r="P206" s="5" t="s">
        <v>61</v>
      </c>
      <c r="Q206" s="58" t="s">
        <v>65</v>
      </c>
      <c r="R206" s="50">
        <v>45121</v>
      </c>
      <c r="S206" s="51">
        <f t="shared" si="12"/>
        <v>1511120</v>
      </c>
      <c r="T206" s="52">
        <f>M206*V206</f>
        <v>1163381065.5999999</v>
      </c>
      <c r="U206" s="53">
        <f t="shared" si="13"/>
        <v>0</v>
      </c>
      <c r="V206" s="52">
        <f t="shared" si="14"/>
        <v>769.88</v>
      </c>
    </row>
    <row r="207" spans="1:22" x14ac:dyDescent="0.35">
      <c r="A207" s="44"/>
      <c r="B207" s="42" t="s">
        <v>411</v>
      </c>
      <c r="C207" s="56" t="s">
        <v>461</v>
      </c>
      <c r="D207" s="50">
        <v>45091</v>
      </c>
      <c r="E207" s="57">
        <v>45121</v>
      </c>
      <c r="F207" s="42" t="s">
        <v>462</v>
      </c>
      <c r="G207" s="42" t="s">
        <v>149</v>
      </c>
      <c r="H207" s="42" t="s">
        <v>150</v>
      </c>
      <c r="I207" s="42" t="s">
        <v>78</v>
      </c>
      <c r="J207" s="56" t="s">
        <v>465</v>
      </c>
      <c r="K207" s="5">
        <v>30000</v>
      </c>
      <c r="L207" s="16">
        <v>75.555999999999997</v>
      </c>
      <c r="M207" s="17">
        <v>2266680</v>
      </c>
      <c r="N207" s="85" t="s">
        <v>80</v>
      </c>
      <c r="O207" s="58" t="s">
        <v>14</v>
      </c>
      <c r="P207" s="58" t="s">
        <v>61</v>
      </c>
      <c r="Q207" s="58" t="s">
        <v>62</v>
      </c>
      <c r="R207" s="50">
        <v>45121</v>
      </c>
      <c r="S207" s="5">
        <f t="shared" si="12"/>
        <v>2266680</v>
      </c>
      <c r="T207" s="52">
        <f>M207*V207</f>
        <v>1745071598.4000001</v>
      </c>
      <c r="U207" s="53">
        <f t="shared" si="13"/>
        <v>0</v>
      </c>
      <c r="V207" s="52">
        <f t="shared" si="14"/>
        <v>769.88</v>
      </c>
    </row>
    <row r="208" spans="1:22" x14ac:dyDescent="0.35">
      <c r="A208" s="44"/>
      <c r="B208" s="42" t="s">
        <v>411</v>
      </c>
      <c r="C208" s="56" t="s">
        <v>461</v>
      </c>
      <c r="D208" s="50">
        <v>45091</v>
      </c>
      <c r="E208" s="57">
        <v>45121</v>
      </c>
      <c r="F208" s="42" t="s">
        <v>462</v>
      </c>
      <c r="G208" s="42" t="s">
        <v>149</v>
      </c>
      <c r="H208" s="42" t="s">
        <v>150</v>
      </c>
      <c r="I208" s="42" t="s">
        <v>78</v>
      </c>
      <c r="J208" s="56" t="s">
        <v>466</v>
      </c>
      <c r="K208" s="5">
        <v>50000</v>
      </c>
      <c r="L208" s="16">
        <v>75.555999999999997</v>
      </c>
      <c r="M208" s="17">
        <v>3777800</v>
      </c>
      <c r="N208" s="85" t="s">
        <v>80</v>
      </c>
      <c r="O208" s="58" t="s">
        <v>14</v>
      </c>
      <c r="P208" s="58" t="s">
        <v>61</v>
      </c>
      <c r="Q208" s="58" t="s">
        <v>62</v>
      </c>
      <c r="R208" s="50">
        <v>45121</v>
      </c>
      <c r="S208" s="5">
        <f t="shared" si="12"/>
        <v>3777800</v>
      </c>
      <c r="T208" s="52">
        <f>M208*V208</f>
        <v>2908452664</v>
      </c>
      <c r="U208" s="53">
        <f t="shared" si="13"/>
        <v>0</v>
      </c>
      <c r="V208" s="52">
        <f t="shared" si="14"/>
        <v>769.88</v>
      </c>
    </row>
    <row r="209" spans="1:22" x14ac:dyDescent="0.35">
      <c r="A209" s="44"/>
      <c r="B209" s="42" t="s">
        <v>411</v>
      </c>
      <c r="C209" s="56" t="s">
        <v>366</v>
      </c>
      <c r="D209" s="50">
        <v>45080</v>
      </c>
      <c r="E209" s="57">
        <v>45170</v>
      </c>
      <c r="F209" s="42" t="s">
        <v>467</v>
      </c>
      <c r="G209" s="42" t="s">
        <v>162</v>
      </c>
      <c r="H209" s="42" t="s">
        <v>163</v>
      </c>
      <c r="I209" s="42" t="s">
        <v>46</v>
      </c>
      <c r="J209" s="56" t="s">
        <v>468</v>
      </c>
      <c r="K209" s="5">
        <v>950299</v>
      </c>
      <c r="L209" s="16">
        <v>73.686999999999998</v>
      </c>
      <c r="M209" s="17">
        <v>70024682.409999996</v>
      </c>
      <c r="N209" s="85" t="s">
        <v>48</v>
      </c>
      <c r="O209" s="58" t="s">
        <v>16</v>
      </c>
      <c r="P209" s="58" t="s">
        <v>81</v>
      </c>
      <c r="Q209" s="58" t="s">
        <v>82</v>
      </c>
      <c r="R209" s="50">
        <v>45170</v>
      </c>
      <c r="S209" s="51"/>
      <c r="T209" s="52">
        <f>M209*V209</f>
        <v>53910602493.810799</v>
      </c>
      <c r="U209" s="53">
        <f t="shared" si="13"/>
        <v>70024682.409999996</v>
      </c>
      <c r="V209" s="52">
        <f t="shared" si="14"/>
        <v>769.88</v>
      </c>
    </row>
    <row r="210" spans="1:22" x14ac:dyDescent="0.35">
      <c r="A210" s="44"/>
      <c r="B210" s="42" t="s">
        <v>411</v>
      </c>
      <c r="C210" s="56" t="s">
        <v>469</v>
      </c>
      <c r="D210" s="50">
        <v>45099</v>
      </c>
      <c r="E210" s="57">
        <v>45189</v>
      </c>
      <c r="F210" s="42" t="s">
        <v>214</v>
      </c>
      <c r="G210" s="42" t="s">
        <v>162</v>
      </c>
      <c r="H210" s="42" t="s">
        <v>163</v>
      </c>
      <c r="I210" s="42" t="s">
        <v>46</v>
      </c>
      <c r="J210" s="56" t="s">
        <v>470</v>
      </c>
      <c r="K210" s="5">
        <v>950615</v>
      </c>
      <c r="L210" s="16">
        <v>72.772999999999996</v>
      </c>
      <c r="M210" s="17">
        <v>69179105.400000006</v>
      </c>
      <c r="N210" s="85" t="s">
        <v>48</v>
      </c>
      <c r="O210" s="58" t="s">
        <v>16</v>
      </c>
      <c r="P210" s="58" t="s">
        <v>81</v>
      </c>
      <c r="Q210" s="58" t="s">
        <v>82</v>
      </c>
      <c r="R210" s="50">
        <v>45189</v>
      </c>
      <c r="S210" s="51"/>
      <c r="T210" s="52">
        <f>M210*V210</f>
        <v>53259609665.352005</v>
      </c>
      <c r="U210" s="53">
        <f t="shared" si="13"/>
        <v>69179105.400000006</v>
      </c>
      <c r="V210" s="52">
        <f t="shared" si="14"/>
        <v>769.88</v>
      </c>
    </row>
    <row r="211" spans="1:22" x14ac:dyDescent="0.35">
      <c r="A211" s="44"/>
      <c r="B211" s="42" t="s">
        <v>411</v>
      </c>
      <c r="C211" s="56" t="s">
        <v>429</v>
      </c>
      <c r="D211" s="50">
        <v>45093</v>
      </c>
      <c r="E211" s="57">
        <v>45183</v>
      </c>
      <c r="F211" s="42" t="s">
        <v>363</v>
      </c>
      <c r="G211" s="42" t="s">
        <v>162</v>
      </c>
      <c r="H211" s="42" t="s">
        <v>163</v>
      </c>
      <c r="I211" s="42" t="s">
        <v>46</v>
      </c>
      <c r="J211" s="56" t="s">
        <v>471</v>
      </c>
      <c r="K211" s="5">
        <v>951433</v>
      </c>
      <c r="L211" s="16">
        <v>74.272999999999996</v>
      </c>
      <c r="M211" s="17">
        <v>70665783.209999993</v>
      </c>
      <c r="N211" s="85" t="s">
        <v>48</v>
      </c>
      <c r="O211" s="58" t="s">
        <v>16</v>
      </c>
      <c r="P211" s="58" t="s">
        <v>81</v>
      </c>
      <c r="Q211" s="58" t="s">
        <v>82</v>
      </c>
      <c r="R211" s="50">
        <v>45183</v>
      </c>
      <c r="S211" s="51"/>
      <c r="T211" s="52">
        <f>M211*V211</f>
        <v>54404173177.714798</v>
      </c>
      <c r="U211" s="53">
        <f t="shared" si="13"/>
        <v>70665783.209999993</v>
      </c>
      <c r="V211" s="52">
        <f t="shared" si="14"/>
        <v>769.88</v>
      </c>
    </row>
    <row r="212" spans="1:22" x14ac:dyDescent="0.35">
      <c r="A212" s="44"/>
      <c r="B212" s="42"/>
      <c r="C212" s="56"/>
      <c r="D212" s="42"/>
      <c r="E212" s="42"/>
      <c r="F212" s="42"/>
      <c r="G212" s="42"/>
      <c r="H212" s="42"/>
      <c r="I212" s="42"/>
      <c r="J212" s="62"/>
      <c r="K212" s="5">
        <f>SUM(K176:K211)</f>
        <v>14245651</v>
      </c>
      <c r="L212" s="16"/>
      <c r="M212" s="17">
        <f>SUM(M176:M211)</f>
        <v>1060497485.8699999</v>
      </c>
      <c r="N212" s="85"/>
      <c r="O212" s="58"/>
      <c r="P212" s="58"/>
      <c r="Q212" s="58"/>
      <c r="R212" s="50"/>
      <c r="S212" s="51"/>
      <c r="T212" s="52"/>
      <c r="U212" s="53"/>
      <c r="V212" s="52">
        <f t="shared" si="14"/>
        <v>769.88</v>
      </c>
    </row>
    <row r="213" spans="1:22" x14ac:dyDescent="0.35">
      <c r="A213" s="44"/>
      <c r="B213" s="42"/>
      <c r="C213" s="56"/>
      <c r="D213" s="42"/>
      <c r="E213" s="42"/>
      <c r="F213" s="42"/>
      <c r="G213" s="42"/>
      <c r="H213" s="42"/>
      <c r="I213" s="42"/>
      <c r="J213" s="62"/>
      <c r="K213" s="5"/>
      <c r="L213" s="16"/>
      <c r="M213" s="17"/>
      <c r="N213" s="85"/>
      <c r="O213" s="58"/>
      <c r="P213" s="58"/>
      <c r="Q213" s="58"/>
      <c r="R213" s="50"/>
      <c r="S213" s="51"/>
      <c r="T213" s="52"/>
      <c r="U213" s="53"/>
      <c r="V213" s="52">
        <f t="shared" si="14"/>
        <v>769.88</v>
      </c>
    </row>
    <row r="214" spans="1:22" x14ac:dyDescent="0.35">
      <c r="A214" s="44"/>
      <c r="B214" s="42"/>
      <c r="C214" s="56"/>
      <c r="D214" s="42"/>
      <c r="E214" s="42"/>
      <c r="F214" s="42"/>
      <c r="G214" s="42"/>
      <c r="H214" s="42"/>
      <c r="I214" s="42"/>
      <c r="J214" s="62"/>
      <c r="K214" s="5"/>
      <c r="L214" s="16"/>
      <c r="M214" s="17"/>
      <c r="N214" s="85"/>
      <c r="O214" s="58"/>
      <c r="P214" s="58"/>
      <c r="Q214" s="58"/>
      <c r="R214" s="50"/>
      <c r="S214" s="51"/>
      <c r="T214" s="52"/>
      <c r="U214" s="53"/>
      <c r="V214" s="52">
        <f t="shared" si="14"/>
        <v>769.88</v>
      </c>
    </row>
    <row r="215" spans="1:22" ht="16" thickBot="1" x14ac:dyDescent="0.4">
      <c r="A215" s="44"/>
      <c r="B215" s="38"/>
      <c r="C215" s="36"/>
      <c r="D215" s="38"/>
      <c r="E215" s="38"/>
      <c r="F215" s="38"/>
      <c r="G215" s="38"/>
      <c r="H215" s="38"/>
      <c r="I215" s="38"/>
      <c r="J215" s="40"/>
      <c r="K215" s="10"/>
      <c r="L215" s="11"/>
      <c r="M215" s="24"/>
      <c r="N215" s="37"/>
      <c r="O215" s="38"/>
      <c r="P215" s="38"/>
      <c r="Q215" s="38"/>
      <c r="R215" s="50"/>
      <c r="S215" s="51"/>
      <c r="T215" s="52"/>
      <c r="U215" s="53"/>
      <c r="V215" s="91"/>
    </row>
    <row r="216" spans="1:22" x14ac:dyDescent="0.35">
      <c r="A216" s="44"/>
      <c r="B216" s="81" t="s">
        <v>472</v>
      </c>
      <c r="C216" s="45" t="s">
        <v>74</v>
      </c>
      <c r="D216" s="46">
        <v>45110</v>
      </c>
      <c r="E216" s="47">
        <v>45200</v>
      </c>
      <c r="F216" s="48" t="s">
        <v>473</v>
      </c>
      <c r="G216" s="48" t="s">
        <v>474</v>
      </c>
      <c r="H216" s="48" t="s">
        <v>301</v>
      </c>
      <c r="I216" s="48" t="s">
        <v>78</v>
      </c>
      <c r="J216" s="45" t="s">
        <v>475</v>
      </c>
      <c r="K216" s="13">
        <v>339246</v>
      </c>
      <c r="L216" s="14">
        <v>73.813000000000002</v>
      </c>
      <c r="M216" s="15">
        <v>25040765</v>
      </c>
      <c r="N216" s="82" t="s">
        <v>80</v>
      </c>
      <c r="O216" s="49" t="s">
        <v>14</v>
      </c>
      <c r="P216" s="49" t="s">
        <v>81</v>
      </c>
      <c r="Q216" s="49" t="s">
        <v>82</v>
      </c>
      <c r="R216" s="50">
        <v>45200</v>
      </c>
      <c r="S216" s="5"/>
      <c r="T216" s="52">
        <f>M216*V216</f>
        <v>18956359920.299999</v>
      </c>
      <c r="U216" s="53">
        <f t="shared" ref="U216:U253" si="15">M216-S216</f>
        <v>25040765</v>
      </c>
      <c r="V216" s="83">
        <v>757.02</v>
      </c>
    </row>
    <row r="217" spans="1:22" x14ac:dyDescent="0.35">
      <c r="A217" s="44"/>
      <c r="B217" s="84" t="s">
        <v>472</v>
      </c>
      <c r="C217" s="56" t="s">
        <v>74</v>
      </c>
      <c r="D217" s="50">
        <v>45110</v>
      </c>
      <c r="E217" s="57">
        <v>45200</v>
      </c>
      <c r="F217" s="42" t="s">
        <v>473</v>
      </c>
      <c r="G217" s="42" t="s">
        <v>474</v>
      </c>
      <c r="H217" s="42" t="s">
        <v>301</v>
      </c>
      <c r="I217" s="42" t="s">
        <v>78</v>
      </c>
      <c r="J217" s="56" t="s">
        <v>476</v>
      </c>
      <c r="K217" s="5">
        <v>457000</v>
      </c>
      <c r="L217" s="16">
        <v>73.813000000000002</v>
      </c>
      <c r="M217" s="17">
        <v>33732541</v>
      </c>
      <c r="N217" s="85" t="s">
        <v>477</v>
      </c>
      <c r="O217" s="58" t="s">
        <v>17</v>
      </c>
      <c r="P217" s="58" t="s">
        <v>81</v>
      </c>
      <c r="Q217" s="58" t="s">
        <v>84</v>
      </c>
      <c r="R217" s="50">
        <v>45200</v>
      </c>
      <c r="S217" s="51"/>
      <c r="T217" s="52">
        <f>M217*V217</f>
        <v>25536208187.82</v>
      </c>
      <c r="U217" s="53">
        <f t="shared" si="15"/>
        <v>33732541</v>
      </c>
      <c r="V217" s="52">
        <f>V216</f>
        <v>757.02</v>
      </c>
    </row>
    <row r="218" spans="1:22" x14ac:dyDescent="0.35">
      <c r="A218" s="44"/>
      <c r="B218" s="84" t="s">
        <v>472</v>
      </c>
      <c r="C218" s="56" t="s">
        <v>279</v>
      </c>
      <c r="D218" s="50">
        <v>45110</v>
      </c>
      <c r="E218" s="57">
        <v>45140</v>
      </c>
      <c r="F218" s="42" t="s">
        <v>473</v>
      </c>
      <c r="G218" s="42" t="s">
        <v>474</v>
      </c>
      <c r="H218" s="42" t="s">
        <v>301</v>
      </c>
      <c r="I218" s="42" t="s">
        <v>78</v>
      </c>
      <c r="J218" s="56" t="s">
        <v>478</v>
      </c>
      <c r="K218" s="5">
        <v>203000</v>
      </c>
      <c r="L218" s="16">
        <v>73.813000000000002</v>
      </c>
      <c r="M218" s="17">
        <v>14984039</v>
      </c>
      <c r="N218" s="85" t="s">
        <v>80</v>
      </c>
      <c r="O218" s="58" t="s">
        <v>14</v>
      </c>
      <c r="P218" s="58" t="s">
        <v>92</v>
      </c>
      <c r="Q218" s="58" t="s">
        <v>93</v>
      </c>
      <c r="R218" s="50">
        <v>45140</v>
      </c>
      <c r="S218" s="5">
        <f t="shared" ref="S218:S281" si="16">M218</f>
        <v>14984039</v>
      </c>
      <c r="T218" s="52">
        <f>M218*V218</f>
        <v>11343217203.779999</v>
      </c>
      <c r="U218" s="53">
        <f t="shared" si="15"/>
        <v>0</v>
      </c>
      <c r="V218" s="52">
        <f t="shared" ref="V218:V254" si="17">V217</f>
        <v>757.02</v>
      </c>
    </row>
    <row r="219" spans="1:22" x14ac:dyDescent="0.35">
      <c r="A219" s="44"/>
      <c r="B219" s="84" t="s">
        <v>472</v>
      </c>
      <c r="C219" s="56" t="s">
        <v>479</v>
      </c>
      <c r="D219" s="50">
        <v>45125</v>
      </c>
      <c r="E219" s="57">
        <v>45215</v>
      </c>
      <c r="F219" s="42" t="s">
        <v>101</v>
      </c>
      <c r="G219" s="42" t="s">
        <v>44</v>
      </c>
      <c r="H219" s="42" t="s">
        <v>45</v>
      </c>
      <c r="I219" s="42" t="s">
        <v>46</v>
      </c>
      <c r="J219" s="56" t="s">
        <v>480</v>
      </c>
      <c r="K219" s="5">
        <v>919539</v>
      </c>
      <c r="L219" s="16">
        <v>79.158000000000001</v>
      </c>
      <c r="M219" s="17">
        <v>72788868.159999996</v>
      </c>
      <c r="N219" s="85" t="s">
        <v>48</v>
      </c>
      <c r="O219" s="58" t="s">
        <v>16</v>
      </c>
      <c r="P219" s="58" t="s">
        <v>81</v>
      </c>
      <c r="Q219" s="58" t="s">
        <v>82</v>
      </c>
      <c r="R219" s="50">
        <v>45215</v>
      </c>
      <c r="S219" s="51"/>
      <c r="T219" s="52">
        <f>M219*V219</f>
        <v>55102628974.483192</v>
      </c>
      <c r="U219" s="53">
        <f t="shared" si="15"/>
        <v>72788868.159999996</v>
      </c>
      <c r="V219" s="52">
        <f t="shared" si="17"/>
        <v>757.02</v>
      </c>
    </row>
    <row r="220" spans="1:22" x14ac:dyDescent="0.35">
      <c r="A220" s="44"/>
      <c r="B220" s="84" t="s">
        <v>472</v>
      </c>
      <c r="C220" s="56" t="s">
        <v>313</v>
      </c>
      <c r="D220" s="50">
        <v>45113</v>
      </c>
      <c r="E220" s="57">
        <v>45203</v>
      </c>
      <c r="F220" s="42" t="s">
        <v>481</v>
      </c>
      <c r="G220" s="42" t="s">
        <v>76</v>
      </c>
      <c r="H220" s="42" t="s">
        <v>77</v>
      </c>
      <c r="I220" s="42" t="s">
        <v>78</v>
      </c>
      <c r="J220" s="56" t="s">
        <v>482</v>
      </c>
      <c r="K220" s="5">
        <v>251600</v>
      </c>
      <c r="L220" s="16">
        <v>80.016000000000005</v>
      </c>
      <c r="M220" s="17">
        <v>20132025.600000001</v>
      </c>
      <c r="N220" s="85" t="s">
        <v>80</v>
      </c>
      <c r="O220" s="58" t="s">
        <v>14</v>
      </c>
      <c r="P220" s="58" t="s">
        <v>81</v>
      </c>
      <c r="Q220" s="58" t="s">
        <v>82</v>
      </c>
      <c r="R220" s="50">
        <v>45203</v>
      </c>
      <c r="S220" s="5"/>
      <c r="T220" s="52">
        <f>M220*V220</f>
        <v>15240346019.712</v>
      </c>
      <c r="U220" s="53">
        <f t="shared" si="15"/>
        <v>20132025.600000001</v>
      </c>
      <c r="V220" s="52">
        <f t="shared" si="17"/>
        <v>757.02</v>
      </c>
    </row>
    <row r="221" spans="1:22" x14ac:dyDescent="0.35">
      <c r="A221" s="44"/>
      <c r="B221" s="84" t="s">
        <v>472</v>
      </c>
      <c r="C221" s="56" t="s">
        <v>74</v>
      </c>
      <c r="D221" s="50">
        <v>45133</v>
      </c>
      <c r="E221" s="57">
        <v>45223</v>
      </c>
      <c r="F221" s="42" t="s">
        <v>483</v>
      </c>
      <c r="G221" s="42" t="s">
        <v>76</v>
      </c>
      <c r="H221" s="42" t="s">
        <v>77</v>
      </c>
      <c r="I221" s="42" t="s">
        <v>78</v>
      </c>
      <c r="J221" s="56" t="s">
        <v>484</v>
      </c>
      <c r="K221" s="5">
        <v>450000</v>
      </c>
      <c r="L221" s="16">
        <v>85.227000000000004</v>
      </c>
      <c r="M221" s="17">
        <v>38352150</v>
      </c>
      <c r="N221" s="85" t="s">
        <v>477</v>
      </c>
      <c r="O221" s="58" t="s">
        <v>17</v>
      </c>
      <c r="P221" s="58" t="s">
        <v>81</v>
      </c>
      <c r="Q221" s="58" t="s">
        <v>84</v>
      </c>
      <c r="R221" s="50">
        <v>45223</v>
      </c>
      <c r="S221" s="51"/>
      <c r="T221" s="52">
        <f>M221*V221</f>
        <v>29033344593</v>
      </c>
      <c r="U221" s="53">
        <f t="shared" si="15"/>
        <v>38352150</v>
      </c>
      <c r="V221" s="52">
        <f t="shared" si="17"/>
        <v>757.02</v>
      </c>
    </row>
    <row r="222" spans="1:22" x14ac:dyDescent="0.35">
      <c r="A222" s="44"/>
      <c r="B222" s="84" t="s">
        <v>472</v>
      </c>
      <c r="C222" s="56" t="s">
        <v>74</v>
      </c>
      <c r="D222" s="50">
        <v>45133</v>
      </c>
      <c r="E222" s="57">
        <v>45223</v>
      </c>
      <c r="F222" s="42" t="s">
        <v>483</v>
      </c>
      <c r="G222" s="42" t="s">
        <v>76</v>
      </c>
      <c r="H222" s="42" t="s">
        <v>77</v>
      </c>
      <c r="I222" s="42" t="s">
        <v>78</v>
      </c>
      <c r="J222" s="56" t="s">
        <v>485</v>
      </c>
      <c r="K222" s="5">
        <v>499858</v>
      </c>
      <c r="L222" s="16">
        <v>85.227000000000004</v>
      </c>
      <c r="M222" s="17">
        <v>42601397.770000003</v>
      </c>
      <c r="N222" s="85" t="s">
        <v>67</v>
      </c>
      <c r="O222" s="58" t="s">
        <v>15</v>
      </c>
      <c r="P222" s="58" t="s">
        <v>81</v>
      </c>
      <c r="Q222" s="58" t="s">
        <v>88</v>
      </c>
      <c r="R222" s="50">
        <v>45223</v>
      </c>
      <c r="S222" s="51"/>
      <c r="T222" s="52">
        <f>M222*V222</f>
        <v>32250110139.845402</v>
      </c>
      <c r="U222" s="53">
        <f t="shared" si="15"/>
        <v>42601397.770000003</v>
      </c>
      <c r="V222" s="52">
        <f t="shared" si="17"/>
        <v>757.02</v>
      </c>
    </row>
    <row r="223" spans="1:22" x14ac:dyDescent="0.35">
      <c r="A223" s="44"/>
      <c r="B223" s="84" t="s">
        <v>472</v>
      </c>
      <c r="C223" s="56" t="s">
        <v>279</v>
      </c>
      <c r="D223" s="50">
        <v>45113</v>
      </c>
      <c r="E223" s="57">
        <v>45143</v>
      </c>
      <c r="F223" s="42" t="s">
        <v>481</v>
      </c>
      <c r="G223" s="42" t="s">
        <v>76</v>
      </c>
      <c r="H223" s="42" t="s">
        <v>77</v>
      </c>
      <c r="I223" s="42" t="s">
        <v>78</v>
      </c>
      <c r="J223" s="56" t="s">
        <v>486</v>
      </c>
      <c r="K223" s="5">
        <v>100000</v>
      </c>
      <c r="L223" s="16">
        <v>80.016000000000005</v>
      </c>
      <c r="M223" s="17">
        <v>8001600</v>
      </c>
      <c r="N223" s="85" t="s">
        <v>80</v>
      </c>
      <c r="O223" s="58" t="s">
        <v>14</v>
      </c>
      <c r="P223" s="58" t="s">
        <v>92</v>
      </c>
      <c r="Q223" s="58" t="s">
        <v>93</v>
      </c>
      <c r="R223" s="50">
        <v>45143</v>
      </c>
      <c r="S223" s="5">
        <f t="shared" si="16"/>
        <v>8001600</v>
      </c>
      <c r="T223" s="52">
        <f>M223*V223</f>
        <v>6057371232</v>
      </c>
      <c r="U223" s="53">
        <f t="shared" si="15"/>
        <v>0</v>
      </c>
      <c r="V223" s="52">
        <f t="shared" si="17"/>
        <v>757.02</v>
      </c>
    </row>
    <row r="224" spans="1:22" x14ac:dyDescent="0.35">
      <c r="A224" s="44"/>
      <c r="B224" s="84" t="s">
        <v>472</v>
      </c>
      <c r="C224" s="56" t="s">
        <v>279</v>
      </c>
      <c r="D224" s="50">
        <v>45113</v>
      </c>
      <c r="E224" s="57">
        <v>45143</v>
      </c>
      <c r="F224" s="42" t="s">
        <v>481</v>
      </c>
      <c r="G224" s="42" t="s">
        <v>76</v>
      </c>
      <c r="H224" s="42" t="s">
        <v>77</v>
      </c>
      <c r="I224" s="42" t="s">
        <v>78</v>
      </c>
      <c r="J224" s="56" t="s">
        <v>487</v>
      </c>
      <c r="K224" s="5">
        <v>150000</v>
      </c>
      <c r="L224" s="16">
        <v>80.016000000000005</v>
      </c>
      <c r="M224" s="17">
        <v>12002400</v>
      </c>
      <c r="N224" s="85" t="s">
        <v>80</v>
      </c>
      <c r="O224" s="58" t="s">
        <v>14</v>
      </c>
      <c r="P224" s="58" t="s">
        <v>92</v>
      </c>
      <c r="Q224" s="58" t="s">
        <v>93</v>
      </c>
      <c r="R224" s="50">
        <v>45143</v>
      </c>
      <c r="S224" s="5">
        <f t="shared" si="16"/>
        <v>12002400</v>
      </c>
      <c r="T224" s="52">
        <f>M224*V224</f>
        <v>9086056848</v>
      </c>
      <c r="U224" s="53">
        <f t="shared" si="15"/>
        <v>0</v>
      </c>
      <c r="V224" s="52">
        <f t="shared" si="17"/>
        <v>757.02</v>
      </c>
    </row>
    <row r="225" spans="1:22" x14ac:dyDescent="0.35">
      <c r="A225" s="44"/>
      <c r="B225" s="84" t="s">
        <v>472</v>
      </c>
      <c r="C225" s="56" t="s">
        <v>488</v>
      </c>
      <c r="D225" s="50">
        <v>45132</v>
      </c>
      <c r="E225" s="57">
        <v>45222</v>
      </c>
      <c r="F225" s="42" t="s">
        <v>489</v>
      </c>
      <c r="G225" s="42" t="s">
        <v>56</v>
      </c>
      <c r="H225" s="42" t="s">
        <v>136</v>
      </c>
      <c r="I225" s="42" t="s">
        <v>46</v>
      </c>
      <c r="J225" s="56" t="s">
        <v>490</v>
      </c>
      <c r="K225" s="5">
        <v>943251</v>
      </c>
      <c r="L225" s="16">
        <v>84.828000000000003</v>
      </c>
      <c r="M225" s="17">
        <v>80014095.829999998</v>
      </c>
      <c r="N225" s="85" t="s">
        <v>48</v>
      </c>
      <c r="O225" s="58" t="s">
        <v>16</v>
      </c>
      <c r="P225" s="58" t="s">
        <v>81</v>
      </c>
      <c r="Q225" s="58" t="s">
        <v>82</v>
      </c>
      <c r="R225" s="50">
        <v>45222</v>
      </c>
      <c r="S225" s="51"/>
      <c r="T225" s="52">
        <f>M225*V225</f>
        <v>60572270825.226601</v>
      </c>
      <c r="U225" s="53">
        <f t="shared" si="15"/>
        <v>80014095.829999998</v>
      </c>
      <c r="V225" s="52">
        <f t="shared" si="17"/>
        <v>757.02</v>
      </c>
    </row>
    <row r="226" spans="1:22" x14ac:dyDescent="0.35">
      <c r="A226" s="44"/>
      <c r="B226" s="84" t="s">
        <v>472</v>
      </c>
      <c r="C226" s="56" t="s">
        <v>488</v>
      </c>
      <c r="D226" s="50">
        <v>45134</v>
      </c>
      <c r="E226" s="57">
        <v>45224</v>
      </c>
      <c r="F226" s="42" t="s">
        <v>491</v>
      </c>
      <c r="G226" s="42" t="s">
        <v>102</v>
      </c>
      <c r="H226" s="42" t="s">
        <v>103</v>
      </c>
      <c r="I226" s="42" t="s">
        <v>46</v>
      </c>
      <c r="J226" s="56" t="s">
        <v>492</v>
      </c>
      <c r="K226" s="5">
        <v>650016</v>
      </c>
      <c r="L226" s="16">
        <v>89.408000000000001</v>
      </c>
      <c r="M226" s="17">
        <v>58116630.530000001</v>
      </c>
      <c r="N226" s="85" t="s">
        <v>48</v>
      </c>
      <c r="O226" s="58" t="s">
        <v>16</v>
      </c>
      <c r="P226" s="58" t="s">
        <v>81</v>
      </c>
      <c r="Q226" s="58" t="s">
        <v>82</v>
      </c>
      <c r="R226" s="50">
        <v>45224</v>
      </c>
      <c r="S226" s="51"/>
      <c r="T226" s="52">
        <f>M226*V226</f>
        <v>43995451643.820602</v>
      </c>
      <c r="U226" s="53">
        <f t="shared" si="15"/>
        <v>58116630.530000001</v>
      </c>
      <c r="V226" s="52">
        <f t="shared" si="17"/>
        <v>757.02</v>
      </c>
    </row>
    <row r="227" spans="1:22" x14ac:dyDescent="0.35">
      <c r="A227" s="44"/>
      <c r="B227" s="84" t="s">
        <v>472</v>
      </c>
      <c r="C227" s="56" t="s">
        <v>279</v>
      </c>
      <c r="D227" s="50">
        <v>45117</v>
      </c>
      <c r="E227" s="57">
        <v>45147</v>
      </c>
      <c r="F227" s="42" t="s">
        <v>384</v>
      </c>
      <c r="G227" s="42" t="s">
        <v>102</v>
      </c>
      <c r="H227" s="42" t="s">
        <v>103</v>
      </c>
      <c r="I227" s="42" t="s">
        <v>46</v>
      </c>
      <c r="J227" s="56" t="s">
        <v>493</v>
      </c>
      <c r="K227" s="5">
        <v>158528</v>
      </c>
      <c r="L227" s="16">
        <v>81.695999999999998</v>
      </c>
      <c r="M227" s="17">
        <v>12951103.49</v>
      </c>
      <c r="N227" s="85" t="s">
        <v>48</v>
      </c>
      <c r="O227" s="58" t="s">
        <v>16</v>
      </c>
      <c r="P227" s="58" t="s">
        <v>61</v>
      </c>
      <c r="Q227" s="58" t="s">
        <v>62</v>
      </c>
      <c r="R227" s="50">
        <v>45147</v>
      </c>
      <c r="S227" s="51">
        <f t="shared" si="16"/>
        <v>12951103.49</v>
      </c>
      <c r="T227" s="52">
        <f>M227*V227</f>
        <v>9804244363.9997997</v>
      </c>
      <c r="U227" s="53">
        <f t="shared" si="15"/>
        <v>0</v>
      </c>
      <c r="V227" s="52">
        <f t="shared" si="17"/>
        <v>757.02</v>
      </c>
    </row>
    <row r="228" spans="1:22" x14ac:dyDescent="0.35">
      <c r="A228" s="44"/>
      <c r="B228" s="84" t="s">
        <v>472</v>
      </c>
      <c r="C228" s="56" t="s">
        <v>307</v>
      </c>
      <c r="D228" s="50">
        <v>45118</v>
      </c>
      <c r="E228" s="57">
        <v>45208</v>
      </c>
      <c r="F228" s="42" t="s">
        <v>494</v>
      </c>
      <c r="G228" s="42" t="s">
        <v>495</v>
      </c>
      <c r="H228" s="42" t="s">
        <v>136</v>
      </c>
      <c r="I228" s="42" t="s">
        <v>46</v>
      </c>
      <c r="J228" s="56" t="s">
        <v>496</v>
      </c>
      <c r="K228" s="5">
        <v>947596</v>
      </c>
      <c r="L228" s="16">
        <v>81.872</v>
      </c>
      <c r="M228" s="17">
        <v>77581579.709999993</v>
      </c>
      <c r="N228" s="85" t="s">
        <v>48</v>
      </c>
      <c r="O228" s="58" t="s">
        <v>16</v>
      </c>
      <c r="P228" s="58" t="s">
        <v>81</v>
      </c>
      <c r="Q228" s="58" t="s">
        <v>82</v>
      </c>
      <c r="R228" s="50">
        <v>45208</v>
      </c>
      <c r="S228" s="51"/>
      <c r="T228" s="52">
        <f>M228*V228</f>
        <v>58730807472.064194</v>
      </c>
      <c r="U228" s="53">
        <f t="shared" si="15"/>
        <v>77581579.709999993</v>
      </c>
      <c r="V228" s="52">
        <f t="shared" si="17"/>
        <v>757.02</v>
      </c>
    </row>
    <row r="229" spans="1:22" x14ac:dyDescent="0.35">
      <c r="A229" s="44"/>
      <c r="B229" s="84" t="s">
        <v>472</v>
      </c>
      <c r="C229" s="56" t="s">
        <v>258</v>
      </c>
      <c r="D229" s="50">
        <v>45128</v>
      </c>
      <c r="E229" s="57">
        <v>45218</v>
      </c>
      <c r="F229" s="42" t="s">
        <v>225</v>
      </c>
      <c r="G229" s="42" t="s">
        <v>107</v>
      </c>
      <c r="H229" s="42" t="s">
        <v>108</v>
      </c>
      <c r="I229" s="42" t="s">
        <v>78</v>
      </c>
      <c r="J229" s="56" t="s">
        <v>497</v>
      </c>
      <c r="K229" s="5">
        <v>997387</v>
      </c>
      <c r="L229" s="16">
        <v>85.59</v>
      </c>
      <c r="M229" s="17">
        <v>85366353.329999998</v>
      </c>
      <c r="N229" s="85" t="s">
        <v>80</v>
      </c>
      <c r="O229" s="58" t="s">
        <v>14</v>
      </c>
      <c r="P229" s="58" t="s">
        <v>81</v>
      </c>
      <c r="Q229" s="58" t="s">
        <v>82</v>
      </c>
      <c r="R229" s="50">
        <v>45218</v>
      </c>
      <c r="S229" s="5"/>
      <c r="T229" s="52">
        <f>M229*V229</f>
        <v>64624036797.876595</v>
      </c>
      <c r="U229" s="53">
        <f t="shared" si="15"/>
        <v>85366353.329999998</v>
      </c>
      <c r="V229" s="52">
        <f t="shared" si="17"/>
        <v>757.02</v>
      </c>
    </row>
    <row r="230" spans="1:22" x14ac:dyDescent="0.35">
      <c r="A230" s="44"/>
      <c r="B230" s="84" t="s">
        <v>472</v>
      </c>
      <c r="C230" s="56" t="s">
        <v>313</v>
      </c>
      <c r="D230" s="50">
        <v>45116</v>
      </c>
      <c r="E230" s="57">
        <v>45206</v>
      </c>
      <c r="F230" s="42" t="s">
        <v>498</v>
      </c>
      <c r="G230" s="42" t="s">
        <v>112</v>
      </c>
      <c r="H230" s="42" t="s">
        <v>113</v>
      </c>
      <c r="I230" s="42" t="s">
        <v>78</v>
      </c>
      <c r="J230" s="56" t="s">
        <v>499</v>
      </c>
      <c r="K230" s="5">
        <v>201374</v>
      </c>
      <c r="L230" s="16">
        <v>80.197000000000003</v>
      </c>
      <c r="M230" s="17">
        <v>16149590.68</v>
      </c>
      <c r="N230" s="85" t="s">
        <v>477</v>
      </c>
      <c r="O230" s="58" t="s">
        <v>17</v>
      </c>
      <c r="P230" s="58" t="s">
        <v>81</v>
      </c>
      <c r="Q230" s="58" t="s">
        <v>84</v>
      </c>
      <c r="R230" s="50">
        <v>45206</v>
      </c>
      <c r="S230" s="51"/>
      <c r="T230" s="52">
        <f>M230*V230</f>
        <v>12225563136.573599</v>
      </c>
      <c r="U230" s="53">
        <f t="shared" si="15"/>
        <v>16149590.68</v>
      </c>
      <c r="V230" s="52">
        <f t="shared" si="17"/>
        <v>757.02</v>
      </c>
    </row>
    <row r="231" spans="1:22" x14ac:dyDescent="0.35">
      <c r="A231" s="44"/>
      <c r="B231" s="84" t="s">
        <v>472</v>
      </c>
      <c r="C231" s="56" t="s">
        <v>313</v>
      </c>
      <c r="D231" s="50">
        <v>45116</v>
      </c>
      <c r="E231" s="57">
        <v>45206</v>
      </c>
      <c r="F231" s="42" t="s">
        <v>498</v>
      </c>
      <c r="G231" s="42" t="s">
        <v>112</v>
      </c>
      <c r="H231" s="42" t="s">
        <v>113</v>
      </c>
      <c r="I231" s="42" t="s">
        <v>78</v>
      </c>
      <c r="J231" s="56" t="s">
        <v>500</v>
      </c>
      <c r="K231" s="5">
        <v>660000</v>
      </c>
      <c r="L231" s="16">
        <v>80.197000000000003</v>
      </c>
      <c r="M231" s="17">
        <v>52930020</v>
      </c>
      <c r="N231" s="85" t="s">
        <v>67</v>
      </c>
      <c r="O231" s="58" t="s">
        <v>15</v>
      </c>
      <c r="P231" s="58" t="s">
        <v>81</v>
      </c>
      <c r="Q231" s="58" t="s">
        <v>88</v>
      </c>
      <c r="R231" s="50">
        <v>45206</v>
      </c>
      <c r="S231" s="51"/>
      <c r="T231" s="52">
        <f>M231*V231</f>
        <v>40069083740.400002</v>
      </c>
      <c r="U231" s="53">
        <f t="shared" si="15"/>
        <v>52930020</v>
      </c>
      <c r="V231" s="52">
        <f t="shared" si="17"/>
        <v>757.02</v>
      </c>
    </row>
    <row r="232" spans="1:22" x14ac:dyDescent="0.35">
      <c r="A232" s="44"/>
      <c r="B232" s="84" t="s">
        <v>472</v>
      </c>
      <c r="C232" s="56" t="s">
        <v>279</v>
      </c>
      <c r="D232" s="50">
        <v>45116</v>
      </c>
      <c r="E232" s="57">
        <v>45146</v>
      </c>
      <c r="F232" s="42" t="s">
        <v>498</v>
      </c>
      <c r="G232" s="42" t="s">
        <v>112</v>
      </c>
      <c r="H232" s="42" t="s">
        <v>113</v>
      </c>
      <c r="I232" s="42" t="s">
        <v>78</v>
      </c>
      <c r="J232" s="56" t="s">
        <v>501</v>
      </c>
      <c r="K232" s="5">
        <v>90000</v>
      </c>
      <c r="L232" s="16">
        <v>80.197000000000003</v>
      </c>
      <c r="M232" s="17">
        <v>7217730</v>
      </c>
      <c r="N232" s="85" t="s">
        <v>80</v>
      </c>
      <c r="O232" s="58" t="s">
        <v>14</v>
      </c>
      <c r="P232" s="58" t="s">
        <v>92</v>
      </c>
      <c r="Q232" s="58" t="s">
        <v>502</v>
      </c>
      <c r="R232" s="50">
        <v>45146</v>
      </c>
      <c r="S232" s="5">
        <f t="shared" si="16"/>
        <v>7217730</v>
      </c>
      <c r="T232" s="52">
        <f>M232*V232</f>
        <v>5463965964.5999994</v>
      </c>
      <c r="U232" s="53">
        <f t="shared" si="15"/>
        <v>0</v>
      </c>
      <c r="V232" s="52">
        <f t="shared" si="17"/>
        <v>757.02</v>
      </c>
    </row>
    <row r="233" spans="1:22" x14ac:dyDescent="0.35">
      <c r="A233" s="44"/>
      <c r="B233" s="84" t="s">
        <v>472</v>
      </c>
      <c r="C233" s="56" t="s">
        <v>503</v>
      </c>
      <c r="D233" s="50">
        <v>45121</v>
      </c>
      <c r="E233" s="57">
        <v>45211</v>
      </c>
      <c r="F233" s="42" t="s">
        <v>504</v>
      </c>
      <c r="G233" s="42" t="s">
        <v>505</v>
      </c>
      <c r="H233" s="42" t="s">
        <v>121</v>
      </c>
      <c r="I233" s="42" t="s">
        <v>46</v>
      </c>
      <c r="J233" s="56" t="s">
        <v>506</v>
      </c>
      <c r="K233" s="5">
        <v>948332</v>
      </c>
      <c r="L233" s="16">
        <v>80.096999999999994</v>
      </c>
      <c r="M233" s="17">
        <v>75958548.200000003</v>
      </c>
      <c r="N233" s="85" t="s">
        <v>48</v>
      </c>
      <c r="O233" s="58" t="s">
        <v>16</v>
      </c>
      <c r="P233" s="58" t="s">
        <v>81</v>
      </c>
      <c r="Q233" s="58" t="s">
        <v>82</v>
      </c>
      <c r="R233" s="50">
        <v>45211</v>
      </c>
      <c r="S233" s="51"/>
      <c r="T233" s="52">
        <f>M233*V233</f>
        <v>57502140158.363998</v>
      </c>
      <c r="U233" s="53">
        <f t="shared" si="15"/>
        <v>75958548.200000003</v>
      </c>
      <c r="V233" s="52">
        <f t="shared" si="17"/>
        <v>757.02</v>
      </c>
    </row>
    <row r="234" spans="1:22" ht="31" x14ac:dyDescent="0.35">
      <c r="A234" s="44"/>
      <c r="B234" s="84" t="s">
        <v>472</v>
      </c>
      <c r="C234" s="56" t="s">
        <v>274</v>
      </c>
      <c r="D234" s="50">
        <v>45131</v>
      </c>
      <c r="E234" s="57">
        <v>45221</v>
      </c>
      <c r="F234" s="42" t="s">
        <v>507</v>
      </c>
      <c r="G234" s="42" t="s">
        <v>505</v>
      </c>
      <c r="H234" s="42" t="s">
        <v>121</v>
      </c>
      <c r="I234" s="42" t="s">
        <v>46</v>
      </c>
      <c r="J234" s="56" t="s">
        <v>508</v>
      </c>
      <c r="K234" s="5">
        <v>947899</v>
      </c>
      <c r="L234" s="16">
        <v>84.597999999999999</v>
      </c>
      <c r="M234" s="17">
        <v>80190359.599999994</v>
      </c>
      <c r="N234" s="85" t="s">
        <v>48</v>
      </c>
      <c r="O234" s="58" t="s">
        <v>16</v>
      </c>
      <c r="P234" s="58" t="s">
        <v>125</v>
      </c>
      <c r="Q234" s="58" t="s">
        <v>126</v>
      </c>
      <c r="R234" s="50">
        <v>45221</v>
      </c>
      <c r="S234" s="51"/>
      <c r="T234" s="52">
        <f>M234*V234</f>
        <v>60705706024.391991</v>
      </c>
      <c r="U234" s="53">
        <f t="shared" si="15"/>
        <v>80190359.599999994</v>
      </c>
      <c r="V234" s="52">
        <f t="shared" si="17"/>
        <v>757.02</v>
      </c>
    </row>
    <row r="235" spans="1:22" x14ac:dyDescent="0.35">
      <c r="A235" s="44"/>
      <c r="B235" s="84" t="s">
        <v>472</v>
      </c>
      <c r="C235" s="56" t="s">
        <v>366</v>
      </c>
      <c r="D235" s="50">
        <v>45136</v>
      </c>
      <c r="E235" s="57">
        <v>45226</v>
      </c>
      <c r="F235" s="42" t="s">
        <v>509</v>
      </c>
      <c r="G235" s="42" t="s">
        <v>505</v>
      </c>
      <c r="H235" s="42" t="s">
        <v>121</v>
      </c>
      <c r="I235" s="42" t="s">
        <v>46</v>
      </c>
      <c r="J235" s="56" t="s">
        <v>510</v>
      </c>
      <c r="K235" s="5">
        <v>948718</v>
      </c>
      <c r="L235" s="16">
        <v>88.290999999999997</v>
      </c>
      <c r="M235" s="17">
        <v>83763260.939999998</v>
      </c>
      <c r="N235" s="85" t="s">
        <v>48</v>
      </c>
      <c r="O235" s="58" t="s">
        <v>16</v>
      </c>
      <c r="P235" s="58" t="s">
        <v>81</v>
      </c>
      <c r="Q235" s="58" t="s">
        <v>82</v>
      </c>
      <c r="R235" s="50">
        <v>45226</v>
      </c>
      <c r="S235" s="51"/>
      <c r="T235" s="52">
        <f>M235*V235</f>
        <v>63410463796.798798</v>
      </c>
      <c r="U235" s="53">
        <f t="shared" si="15"/>
        <v>83763260.939999998</v>
      </c>
      <c r="V235" s="52">
        <f t="shared" si="17"/>
        <v>757.02</v>
      </c>
    </row>
    <row r="236" spans="1:22" ht="31" x14ac:dyDescent="0.35">
      <c r="A236" s="44"/>
      <c r="B236" s="84" t="s">
        <v>472</v>
      </c>
      <c r="C236" s="56" t="s">
        <v>313</v>
      </c>
      <c r="D236" s="50">
        <v>45118</v>
      </c>
      <c r="E236" s="57">
        <v>45208</v>
      </c>
      <c r="F236" s="42" t="s">
        <v>481</v>
      </c>
      <c r="G236" s="42" t="s">
        <v>511</v>
      </c>
      <c r="H236" s="42" t="s">
        <v>136</v>
      </c>
      <c r="I236" s="42" t="s">
        <v>46</v>
      </c>
      <c r="J236" s="56" t="s">
        <v>512</v>
      </c>
      <c r="K236" s="5">
        <v>449122</v>
      </c>
      <c r="L236" s="16">
        <v>79.861999999999995</v>
      </c>
      <c r="M236" s="17">
        <v>35867781.159999996</v>
      </c>
      <c r="N236" s="85" t="s">
        <v>48</v>
      </c>
      <c r="O236" s="58" t="s">
        <v>16</v>
      </c>
      <c r="P236" s="58" t="s">
        <v>81</v>
      </c>
      <c r="Q236" s="58" t="s">
        <v>82</v>
      </c>
      <c r="R236" s="50">
        <v>45208</v>
      </c>
      <c r="S236" s="51"/>
      <c r="T236" s="52">
        <f>M236*V236</f>
        <v>27152627693.743198</v>
      </c>
      <c r="U236" s="53">
        <f t="shared" si="15"/>
        <v>35867781.159999996</v>
      </c>
      <c r="V236" s="52">
        <f t="shared" si="17"/>
        <v>757.02</v>
      </c>
    </row>
    <row r="237" spans="1:22" x14ac:dyDescent="0.35">
      <c r="A237" s="44"/>
      <c r="B237" s="84" t="s">
        <v>472</v>
      </c>
      <c r="C237" s="56" t="s">
        <v>228</v>
      </c>
      <c r="D237" s="50">
        <v>45114</v>
      </c>
      <c r="E237" s="57">
        <v>45204</v>
      </c>
      <c r="F237" s="42" t="s">
        <v>438</v>
      </c>
      <c r="G237" s="42" t="s">
        <v>511</v>
      </c>
      <c r="H237" s="42" t="s">
        <v>136</v>
      </c>
      <c r="I237" s="42" t="s">
        <v>46</v>
      </c>
      <c r="J237" s="56" t="s">
        <v>513</v>
      </c>
      <c r="K237" s="5">
        <v>500000</v>
      </c>
      <c r="L237" s="16">
        <v>76.025999999999996</v>
      </c>
      <c r="M237" s="17">
        <v>38013000</v>
      </c>
      <c r="N237" s="85" t="s">
        <v>48</v>
      </c>
      <c r="O237" s="58" t="s">
        <v>16</v>
      </c>
      <c r="P237" s="58" t="s">
        <v>81</v>
      </c>
      <c r="Q237" s="58" t="s">
        <v>82</v>
      </c>
      <c r="R237" s="50">
        <v>45204</v>
      </c>
      <c r="S237" s="51"/>
      <c r="T237" s="52">
        <f>M237*V237</f>
        <v>28776601260</v>
      </c>
      <c r="U237" s="53">
        <f t="shared" si="15"/>
        <v>38013000</v>
      </c>
      <c r="V237" s="52">
        <f t="shared" si="17"/>
        <v>757.02</v>
      </c>
    </row>
    <row r="238" spans="1:22" x14ac:dyDescent="0.35">
      <c r="A238" s="44"/>
      <c r="B238" s="84" t="s">
        <v>472</v>
      </c>
      <c r="C238" s="56" t="s">
        <v>228</v>
      </c>
      <c r="D238" s="50">
        <v>45114</v>
      </c>
      <c r="E238" s="57">
        <v>45204</v>
      </c>
      <c r="F238" s="42" t="s">
        <v>438</v>
      </c>
      <c r="G238" s="42" t="s">
        <v>511</v>
      </c>
      <c r="H238" s="42" t="s">
        <v>136</v>
      </c>
      <c r="I238" s="42" t="s">
        <v>46</v>
      </c>
      <c r="J238" s="56" t="s">
        <v>514</v>
      </c>
      <c r="K238" s="5">
        <v>496276</v>
      </c>
      <c r="L238" s="16">
        <v>76.025999999999996</v>
      </c>
      <c r="M238" s="17">
        <v>37729879.18</v>
      </c>
      <c r="N238" s="85" t="s">
        <v>48</v>
      </c>
      <c r="O238" s="58" t="s">
        <v>16</v>
      </c>
      <c r="P238" s="58" t="s">
        <v>81</v>
      </c>
      <c r="Q238" s="58" t="s">
        <v>82</v>
      </c>
      <c r="R238" s="50">
        <v>45204</v>
      </c>
      <c r="S238" s="51"/>
      <c r="T238" s="52">
        <f>M238*V238</f>
        <v>28562273136.843597</v>
      </c>
      <c r="U238" s="53">
        <f t="shared" si="15"/>
        <v>37729879.18</v>
      </c>
      <c r="V238" s="52">
        <f t="shared" si="17"/>
        <v>757.02</v>
      </c>
    </row>
    <row r="239" spans="1:22" x14ac:dyDescent="0.35">
      <c r="A239" s="44"/>
      <c r="B239" s="84" t="s">
        <v>472</v>
      </c>
      <c r="C239" s="56" t="s">
        <v>515</v>
      </c>
      <c r="D239" s="50">
        <v>45122</v>
      </c>
      <c r="E239" s="57">
        <v>45152</v>
      </c>
      <c r="F239" s="42" t="s">
        <v>516</v>
      </c>
      <c r="G239" s="42" t="s">
        <v>149</v>
      </c>
      <c r="H239" s="42" t="s">
        <v>150</v>
      </c>
      <c r="I239" s="42" t="s">
        <v>78</v>
      </c>
      <c r="J239" s="56" t="s">
        <v>517</v>
      </c>
      <c r="K239" s="5">
        <v>200000</v>
      </c>
      <c r="L239" s="16">
        <v>80.637</v>
      </c>
      <c r="M239" s="17">
        <v>16127400</v>
      </c>
      <c r="N239" s="85" t="s">
        <v>477</v>
      </c>
      <c r="O239" s="58" t="s">
        <v>17</v>
      </c>
      <c r="P239" s="5" t="s">
        <v>61</v>
      </c>
      <c r="Q239" s="58" t="s">
        <v>65</v>
      </c>
      <c r="R239" s="50">
        <v>45152</v>
      </c>
      <c r="S239" s="51">
        <f t="shared" si="16"/>
        <v>16127400</v>
      </c>
      <c r="T239" s="52">
        <f>M239*V239</f>
        <v>12208764348</v>
      </c>
      <c r="U239" s="53">
        <f t="shared" si="15"/>
        <v>0</v>
      </c>
      <c r="V239" s="52">
        <f t="shared" si="17"/>
        <v>757.02</v>
      </c>
    </row>
    <row r="240" spans="1:22" x14ac:dyDescent="0.35">
      <c r="A240" s="44"/>
      <c r="B240" s="84" t="s">
        <v>472</v>
      </c>
      <c r="C240" s="56" t="s">
        <v>515</v>
      </c>
      <c r="D240" s="50">
        <v>45122</v>
      </c>
      <c r="E240" s="57">
        <v>45152</v>
      </c>
      <c r="F240" s="42" t="s">
        <v>516</v>
      </c>
      <c r="G240" s="42" t="s">
        <v>149</v>
      </c>
      <c r="H240" s="42" t="s">
        <v>150</v>
      </c>
      <c r="I240" s="42" t="s">
        <v>78</v>
      </c>
      <c r="J240" s="56" t="s">
        <v>518</v>
      </c>
      <c r="K240" s="5">
        <v>30000</v>
      </c>
      <c r="L240" s="16">
        <v>80.637</v>
      </c>
      <c r="M240" s="17">
        <v>2419110</v>
      </c>
      <c r="N240" s="85" t="s">
        <v>477</v>
      </c>
      <c r="O240" s="58" t="s">
        <v>17</v>
      </c>
      <c r="P240" s="5" t="s">
        <v>61</v>
      </c>
      <c r="Q240" s="58" t="s">
        <v>65</v>
      </c>
      <c r="R240" s="50">
        <v>45152</v>
      </c>
      <c r="S240" s="51">
        <f t="shared" si="16"/>
        <v>2419110</v>
      </c>
      <c r="T240" s="52">
        <f>M240*V240</f>
        <v>1831314652.2</v>
      </c>
      <c r="U240" s="53">
        <f t="shared" si="15"/>
        <v>0</v>
      </c>
      <c r="V240" s="52">
        <f t="shared" si="17"/>
        <v>757.02</v>
      </c>
    </row>
    <row r="241" spans="1:22" x14ac:dyDescent="0.35">
      <c r="A241" s="44"/>
      <c r="B241" s="84" t="s">
        <v>472</v>
      </c>
      <c r="C241" s="56" t="s">
        <v>515</v>
      </c>
      <c r="D241" s="50">
        <v>45122</v>
      </c>
      <c r="E241" s="57">
        <v>45152</v>
      </c>
      <c r="F241" s="42" t="s">
        <v>516</v>
      </c>
      <c r="G241" s="42" t="s">
        <v>149</v>
      </c>
      <c r="H241" s="42" t="s">
        <v>150</v>
      </c>
      <c r="I241" s="42" t="s">
        <v>78</v>
      </c>
      <c r="J241" s="56" t="s">
        <v>519</v>
      </c>
      <c r="K241" s="5">
        <v>40000</v>
      </c>
      <c r="L241" s="16">
        <v>80.637</v>
      </c>
      <c r="M241" s="17">
        <v>3225480</v>
      </c>
      <c r="N241" s="85" t="s">
        <v>80</v>
      </c>
      <c r="O241" s="58" t="s">
        <v>14</v>
      </c>
      <c r="P241" s="58" t="s">
        <v>61</v>
      </c>
      <c r="Q241" s="58" t="s">
        <v>62</v>
      </c>
      <c r="R241" s="50">
        <v>45152</v>
      </c>
      <c r="S241" s="5">
        <f t="shared" si="16"/>
        <v>3225480</v>
      </c>
      <c r="T241" s="52">
        <f>M241*V241</f>
        <v>2441752869.5999999</v>
      </c>
      <c r="U241" s="53">
        <f t="shared" si="15"/>
        <v>0</v>
      </c>
      <c r="V241" s="52">
        <f t="shared" si="17"/>
        <v>757.02</v>
      </c>
    </row>
    <row r="242" spans="1:22" x14ac:dyDescent="0.35">
      <c r="A242" s="44"/>
      <c r="B242" s="84" t="s">
        <v>472</v>
      </c>
      <c r="C242" s="56" t="s">
        <v>515</v>
      </c>
      <c r="D242" s="50">
        <v>45122</v>
      </c>
      <c r="E242" s="57">
        <v>45152</v>
      </c>
      <c r="F242" s="42" t="s">
        <v>516</v>
      </c>
      <c r="G242" s="42" t="s">
        <v>149</v>
      </c>
      <c r="H242" s="42" t="s">
        <v>150</v>
      </c>
      <c r="I242" s="42" t="s">
        <v>78</v>
      </c>
      <c r="J242" s="56" t="s">
        <v>520</v>
      </c>
      <c r="K242" s="5">
        <v>50000</v>
      </c>
      <c r="L242" s="16">
        <v>80.637</v>
      </c>
      <c r="M242" s="17">
        <v>4031850</v>
      </c>
      <c r="N242" s="85" t="s">
        <v>80</v>
      </c>
      <c r="O242" s="58" t="s">
        <v>14</v>
      </c>
      <c r="P242" s="58" t="s">
        <v>61</v>
      </c>
      <c r="Q242" s="58" t="s">
        <v>62</v>
      </c>
      <c r="R242" s="50">
        <v>45152</v>
      </c>
      <c r="S242" s="5">
        <f t="shared" si="16"/>
        <v>4031850</v>
      </c>
      <c r="T242" s="52">
        <f>M242*V242</f>
        <v>3052191087</v>
      </c>
      <c r="U242" s="53">
        <f t="shared" si="15"/>
        <v>0</v>
      </c>
      <c r="V242" s="52">
        <f t="shared" si="17"/>
        <v>757.02</v>
      </c>
    </row>
    <row r="243" spans="1:22" x14ac:dyDescent="0.35">
      <c r="A243" s="44"/>
      <c r="B243" s="84" t="s">
        <v>472</v>
      </c>
      <c r="C243" s="56" t="s">
        <v>202</v>
      </c>
      <c r="D243" s="50">
        <v>45120</v>
      </c>
      <c r="E243" s="57">
        <v>45210</v>
      </c>
      <c r="F243" s="42" t="s">
        <v>521</v>
      </c>
      <c r="G243" s="42" t="s">
        <v>162</v>
      </c>
      <c r="H243" s="42" t="s">
        <v>163</v>
      </c>
      <c r="I243" s="42" t="s">
        <v>46</v>
      </c>
      <c r="J243" s="56" t="s">
        <v>522</v>
      </c>
      <c r="K243" s="5">
        <v>949206</v>
      </c>
      <c r="L243" s="16">
        <v>79.412999999999997</v>
      </c>
      <c r="M243" s="17">
        <v>75379296.079999998</v>
      </c>
      <c r="N243" s="85" t="s">
        <v>48</v>
      </c>
      <c r="O243" s="58" t="s">
        <v>16</v>
      </c>
      <c r="P243" s="58" t="s">
        <v>81</v>
      </c>
      <c r="Q243" s="58" t="s">
        <v>82</v>
      </c>
      <c r="R243" s="50">
        <v>45210</v>
      </c>
      <c r="S243" s="51"/>
      <c r="T243" s="52">
        <f>M243*V243</f>
        <v>57063634718.481598</v>
      </c>
      <c r="U243" s="53">
        <f t="shared" si="15"/>
        <v>75379296.079999998</v>
      </c>
      <c r="V243" s="52">
        <f t="shared" si="17"/>
        <v>757.02</v>
      </c>
    </row>
    <row r="244" spans="1:22" x14ac:dyDescent="0.35">
      <c r="A244" s="44"/>
      <c r="B244" s="84" t="s">
        <v>472</v>
      </c>
      <c r="C244" s="56" t="s">
        <v>202</v>
      </c>
      <c r="D244" s="50">
        <v>45120</v>
      </c>
      <c r="E244" s="57">
        <v>45210</v>
      </c>
      <c r="F244" s="42" t="s">
        <v>521</v>
      </c>
      <c r="G244" s="42" t="s">
        <v>162</v>
      </c>
      <c r="H244" s="42" t="s">
        <v>163</v>
      </c>
      <c r="I244" s="42" t="s">
        <v>46</v>
      </c>
      <c r="J244" s="56" t="s">
        <v>523</v>
      </c>
      <c r="K244" s="5">
        <v>6000</v>
      </c>
      <c r="L244" s="16">
        <v>79.412999999999997</v>
      </c>
      <c r="M244" s="17">
        <v>476478</v>
      </c>
      <c r="N244" s="85" t="s">
        <v>48</v>
      </c>
      <c r="O244" s="58" t="s">
        <v>16</v>
      </c>
      <c r="P244" s="58" t="s">
        <v>81</v>
      </c>
      <c r="Q244" s="58" t="s">
        <v>82</v>
      </c>
      <c r="R244" s="50">
        <v>45210</v>
      </c>
      <c r="S244" s="51"/>
      <c r="T244" s="52">
        <f>M244*V244</f>
        <v>360703375.56</v>
      </c>
      <c r="U244" s="53">
        <f t="shared" si="15"/>
        <v>476478</v>
      </c>
      <c r="V244" s="52">
        <f t="shared" si="17"/>
        <v>757.02</v>
      </c>
    </row>
    <row r="245" spans="1:22" x14ac:dyDescent="0.35">
      <c r="A245" s="44"/>
      <c r="B245" s="84" t="s">
        <v>472</v>
      </c>
      <c r="C245" s="56" t="s">
        <v>383</v>
      </c>
      <c r="D245" s="50">
        <v>45127</v>
      </c>
      <c r="E245" s="57">
        <v>45217</v>
      </c>
      <c r="F245" s="42" t="s">
        <v>182</v>
      </c>
      <c r="G245" s="42" t="s">
        <v>162</v>
      </c>
      <c r="H245" s="42" t="s">
        <v>163</v>
      </c>
      <c r="I245" s="42" t="s">
        <v>46</v>
      </c>
      <c r="J245" s="56" t="s">
        <v>524</v>
      </c>
      <c r="K245" s="5">
        <v>950288</v>
      </c>
      <c r="L245" s="16">
        <v>82.664000000000001</v>
      </c>
      <c r="M245" s="17">
        <v>78554607.230000004</v>
      </c>
      <c r="N245" s="85" t="s">
        <v>48</v>
      </c>
      <c r="O245" s="58" t="s">
        <v>16</v>
      </c>
      <c r="P245" s="58" t="s">
        <v>81</v>
      </c>
      <c r="Q245" s="58" t="s">
        <v>82</v>
      </c>
      <c r="R245" s="50">
        <v>45217</v>
      </c>
      <c r="S245" s="51"/>
      <c r="T245" s="52">
        <f>M245*V245</f>
        <v>59467408765.254601</v>
      </c>
      <c r="U245" s="53">
        <f t="shared" si="15"/>
        <v>78554607.230000004</v>
      </c>
      <c r="V245" s="52">
        <f t="shared" si="17"/>
        <v>757.02</v>
      </c>
    </row>
    <row r="246" spans="1:22" x14ac:dyDescent="0.35">
      <c r="A246" s="44"/>
      <c r="B246" s="84" t="s">
        <v>472</v>
      </c>
      <c r="C246" s="56" t="s">
        <v>383</v>
      </c>
      <c r="D246" s="50">
        <v>45127</v>
      </c>
      <c r="E246" s="57">
        <v>45217</v>
      </c>
      <c r="F246" s="42" t="s">
        <v>182</v>
      </c>
      <c r="G246" s="42" t="s">
        <v>162</v>
      </c>
      <c r="H246" s="42" t="s">
        <v>163</v>
      </c>
      <c r="I246" s="42" t="s">
        <v>46</v>
      </c>
      <c r="J246" s="56" t="s">
        <v>525</v>
      </c>
      <c r="K246" s="5">
        <v>6000</v>
      </c>
      <c r="L246" s="16">
        <v>82.664000000000001</v>
      </c>
      <c r="M246" s="17">
        <v>495984</v>
      </c>
      <c r="N246" s="85" t="s">
        <v>48</v>
      </c>
      <c r="O246" s="58" t="s">
        <v>16</v>
      </c>
      <c r="P246" s="58" t="s">
        <v>81</v>
      </c>
      <c r="Q246" s="58" t="s">
        <v>82</v>
      </c>
      <c r="R246" s="50">
        <v>45217</v>
      </c>
      <c r="S246" s="51"/>
      <c r="T246" s="52">
        <f>M246*V246</f>
        <v>375469807.68000001</v>
      </c>
      <c r="U246" s="53">
        <f t="shared" si="15"/>
        <v>495984</v>
      </c>
      <c r="V246" s="52">
        <f t="shared" si="17"/>
        <v>757.02</v>
      </c>
    </row>
    <row r="247" spans="1:22" x14ac:dyDescent="0.35">
      <c r="A247" s="44"/>
      <c r="B247" s="84" t="s">
        <v>472</v>
      </c>
      <c r="C247" s="56" t="s">
        <v>279</v>
      </c>
      <c r="D247" s="50">
        <v>45116</v>
      </c>
      <c r="E247" s="57">
        <v>45146</v>
      </c>
      <c r="F247" s="42" t="s">
        <v>526</v>
      </c>
      <c r="G247" s="42" t="s">
        <v>162</v>
      </c>
      <c r="H247" s="42" t="s">
        <v>163</v>
      </c>
      <c r="I247" s="42" t="s">
        <v>46</v>
      </c>
      <c r="J247" s="56" t="s">
        <v>527</v>
      </c>
      <c r="K247" s="5">
        <v>950253</v>
      </c>
      <c r="L247" s="16">
        <v>79.727000000000004</v>
      </c>
      <c r="M247" s="17">
        <v>75760820.930000007</v>
      </c>
      <c r="N247" s="85" t="s">
        <v>48</v>
      </c>
      <c r="O247" s="58" t="s">
        <v>16</v>
      </c>
      <c r="P247" s="58" t="s">
        <v>61</v>
      </c>
      <c r="Q247" s="58" t="s">
        <v>62</v>
      </c>
      <c r="R247" s="50">
        <v>45146</v>
      </c>
      <c r="S247" s="51">
        <f t="shared" si="16"/>
        <v>75760820.930000007</v>
      </c>
      <c r="T247" s="52">
        <f>M247*V247</f>
        <v>57352456660.428604</v>
      </c>
      <c r="U247" s="53">
        <f t="shared" si="15"/>
        <v>0</v>
      </c>
      <c r="V247" s="52">
        <f t="shared" si="17"/>
        <v>757.02</v>
      </c>
    </row>
    <row r="248" spans="1:22" x14ac:dyDescent="0.35">
      <c r="A248" s="44"/>
      <c r="B248" s="84" t="s">
        <v>472</v>
      </c>
      <c r="C248" s="56" t="s">
        <v>279</v>
      </c>
      <c r="D248" s="50">
        <v>45116</v>
      </c>
      <c r="E248" s="57">
        <v>45146</v>
      </c>
      <c r="F248" s="42" t="s">
        <v>526</v>
      </c>
      <c r="G248" s="42" t="s">
        <v>162</v>
      </c>
      <c r="H248" s="42" t="s">
        <v>163</v>
      </c>
      <c r="I248" s="42" t="s">
        <v>46</v>
      </c>
      <c r="J248" s="56" t="s">
        <v>528</v>
      </c>
      <c r="K248" s="5">
        <v>5000</v>
      </c>
      <c r="L248" s="16">
        <v>79.727000000000004</v>
      </c>
      <c r="M248" s="17">
        <v>398635</v>
      </c>
      <c r="N248" s="85" t="s">
        <v>48</v>
      </c>
      <c r="O248" s="58" t="s">
        <v>14</v>
      </c>
      <c r="P248" s="58" t="s">
        <v>61</v>
      </c>
      <c r="Q248" s="58" t="s">
        <v>62</v>
      </c>
      <c r="R248" s="50">
        <v>45146</v>
      </c>
      <c r="S248" s="5">
        <f t="shared" si="16"/>
        <v>398635</v>
      </c>
      <c r="T248" s="52">
        <f>M248*V248</f>
        <v>301774667.69999999</v>
      </c>
      <c r="U248" s="53">
        <f t="shared" si="15"/>
        <v>0</v>
      </c>
      <c r="V248" s="52">
        <f t="shared" si="17"/>
        <v>757.02</v>
      </c>
    </row>
    <row r="249" spans="1:22" x14ac:dyDescent="0.35">
      <c r="A249" s="44"/>
      <c r="B249" s="84" t="s">
        <v>472</v>
      </c>
      <c r="C249" s="56" t="s">
        <v>74</v>
      </c>
      <c r="D249" s="50">
        <v>45134</v>
      </c>
      <c r="E249" s="57">
        <v>45164</v>
      </c>
      <c r="F249" s="42" t="s">
        <v>529</v>
      </c>
      <c r="G249" s="42" t="s">
        <v>162</v>
      </c>
      <c r="H249" s="42" t="s">
        <v>163</v>
      </c>
      <c r="I249" s="42" t="s">
        <v>46</v>
      </c>
      <c r="J249" s="56" t="s">
        <v>530</v>
      </c>
      <c r="K249" s="5">
        <v>950026</v>
      </c>
      <c r="L249" s="16">
        <v>84.96</v>
      </c>
      <c r="M249" s="17">
        <v>80714208.959999993</v>
      </c>
      <c r="N249" s="85" t="s">
        <v>48</v>
      </c>
      <c r="O249" s="58" t="s">
        <v>16</v>
      </c>
      <c r="P249" s="58" t="s">
        <v>134</v>
      </c>
      <c r="Q249" s="58" t="s">
        <v>135</v>
      </c>
      <c r="R249" s="50">
        <v>45164</v>
      </c>
      <c r="S249" s="51">
        <f t="shared" si="16"/>
        <v>80714208.959999993</v>
      </c>
      <c r="T249" s="52">
        <f>M249*V249</f>
        <v>61102270466.899193</v>
      </c>
      <c r="U249" s="53">
        <f t="shared" si="15"/>
        <v>0</v>
      </c>
      <c r="V249" s="52">
        <f t="shared" si="17"/>
        <v>757.02</v>
      </c>
    </row>
    <row r="250" spans="1:22" x14ac:dyDescent="0.35">
      <c r="A250" s="44"/>
      <c r="B250" s="84" t="s">
        <v>472</v>
      </c>
      <c r="C250" s="56" t="s">
        <v>74</v>
      </c>
      <c r="D250" s="50">
        <v>45134</v>
      </c>
      <c r="E250" s="57">
        <v>45164</v>
      </c>
      <c r="F250" s="42" t="s">
        <v>529</v>
      </c>
      <c r="G250" s="42" t="s">
        <v>162</v>
      </c>
      <c r="H250" s="42" t="s">
        <v>163</v>
      </c>
      <c r="I250" s="42" t="s">
        <v>46</v>
      </c>
      <c r="J250" s="56" t="s">
        <v>531</v>
      </c>
      <c r="K250" s="5">
        <v>5000</v>
      </c>
      <c r="L250" s="16">
        <v>84.96</v>
      </c>
      <c r="M250" s="17">
        <v>424800</v>
      </c>
      <c r="N250" s="85" t="s">
        <v>48</v>
      </c>
      <c r="O250" s="58" t="s">
        <v>16</v>
      </c>
      <c r="P250" s="58" t="s">
        <v>134</v>
      </c>
      <c r="Q250" s="58" t="s">
        <v>135</v>
      </c>
      <c r="R250" s="50">
        <v>45164</v>
      </c>
      <c r="S250" s="51">
        <f t="shared" si="16"/>
        <v>424800</v>
      </c>
      <c r="T250" s="52">
        <f>M250*V250</f>
        <v>321582096</v>
      </c>
      <c r="U250" s="53">
        <f t="shared" si="15"/>
        <v>0</v>
      </c>
      <c r="V250" s="52">
        <f t="shared" si="17"/>
        <v>757.02</v>
      </c>
    </row>
    <row r="251" spans="1:22" x14ac:dyDescent="0.35">
      <c r="A251" s="44"/>
      <c r="B251" s="84" t="s">
        <v>472</v>
      </c>
      <c r="C251" s="56" t="s">
        <v>228</v>
      </c>
      <c r="D251" s="50">
        <v>45119</v>
      </c>
      <c r="E251" s="57">
        <v>45209</v>
      </c>
      <c r="F251" s="42" t="s">
        <v>532</v>
      </c>
      <c r="G251" s="42" t="s">
        <v>354</v>
      </c>
      <c r="H251" s="42" t="s">
        <v>113</v>
      </c>
      <c r="I251" s="42" t="s">
        <v>78</v>
      </c>
      <c r="J251" s="56" t="s">
        <v>533</v>
      </c>
      <c r="K251" s="5">
        <v>809738</v>
      </c>
      <c r="L251" s="16">
        <v>75.483999999999995</v>
      </c>
      <c r="M251" s="17">
        <v>61122263.189999998</v>
      </c>
      <c r="N251" s="85" t="s">
        <v>80</v>
      </c>
      <c r="O251" s="58" t="s">
        <v>14</v>
      </c>
      <c r="P251" s="58" t="s">
        <v>81</v>
      </c>
      <c r="Q251" s="58" t="s">
        <v>82</v>
      </c>
      <c r="R251" s="50">
        <v>45209</v>
      </c>
      <c r="S251" s="5"/>
      <c r="T251" s="52">
        <f>M251*V251</f>
        <v>46270775680.093796</v>
      </c>
      <c r="U251" s="53">
        <f t="shared" si="15"/>
        <v>61122263.189999998</v>
      </c>
      <c r="V251" s="52">
        <f t="shared" si="17"/>
        <v>757.02</v>
      </c>
    </row>
    <row r="252" spans="1:22" x14ac:dyDescent="0.35">
      <c r="A252" s="44"/>
      <c r="B252" s="84" t="s">
        <v>472</v>
      </c>
      <c r="C252" s="56" t="s">
        <v>279</v>
      </c>
      <c r="D252" s="50">
        <v>45119</v>
      </c>
      <c r="E252" s="57">
        <v>45149</v>
      </c>
      <c r="F252" s="42" t="s">
        <v>532</v>
      </c>
      <c r="G252" s="42" t="s">
        <v>354</v>
      </c>
      <c r="H252" s="42" t="s">
        <v>113</v>
      </c>
      <c r="I252" s="42" t="s">
        <v>78</v>
      </c>
      <c r="J252" s="56" t="s">
        <v>534</v>
      </c>
      <c r="K252" s="5">
        <v>186000</v>
      </c>
      <c r="L252" s="16">
        <v>75.483999999999995</v>
      </c>
      <c r="M252" s="17">
        <v>14040024</v>
      </c>
      <c r="N252" s="85" t="s">
        <v>80</v>
      </c>
      <c r="O252" s="58" t="s">
        <v>14</v>
      </c>
      <c r="P252" s="58" t="s">
        <v>92</v>
      </c>
      <c r="Q252" s="58" t="s">
        <v>502</v>
      </c>
      <c r="R252" s="50">
        <v>45149</v>
      </c>
      <c r="S252" s="5">
        <f t="shared" si="16"/>
        <v>14040024</v>
      </c>
      <c r="T252" s="52">
        <f>M252*V252</f>
        <v>10628578968.48</v>
      </c>
      <c r="U252" s="53">
        <f t="shared" si="15"/>
        <v>0</v>
      </c>
      <c r="V252" s="52">
        <f t="shared" si="17"/>
        <v>757.02</v>
      </c>
    </row>
    <row r="253" spans="1:22" x14ac:dyDescent="0.35">
      <c r="A253" s="44"/>
      <c r="B253" s="84" t="s">
        <v>472</v>
      </c>
      <c r="C253" s="56" t="s">
        <v>255</v>
      </c>
      <c r="D253" s="50">
        <v>45112</v>
      </c>
      <c r="E253" s="57">
        <v>45202</v>
      </c>
      <c r="F253" s="42" t="s">
        <v>341</v>
      </c>
      <c r="G253" s="42" t="s">
        <v>535</v>
      </c>
      <c r="H253" s="42" t="s">
        <v>163</v>
      </c>
      <c r="I253" s="42" t="s">
        <v>46</v>
      </c>
      <c r="J253" s="56" t="s">
        <v>536</v>
      </c>
      <c r="K253" s="5">
        <v>950038</v>
      </c>
      <c r="L253" s="16">
        <v>78.869</v>
      </c>
      <c r="M253" s="17">
        <v>74928547.019999996</v>
      </c>
      <c r="N253" s="85" t="s">
        <v>48</v>
      </c>
      <c r="O253" s="58" t="s">
        <v>16</v>
      </c>
      <c r="P253" s="58" t="s">
        <v>81</v>
      </c>
      <c r="Q253" s="58" t="s">
        <v>82</v>
      </c>
      <c r="R253" s="50">
        <v>45202</v>
      </c>
      <c r="S253" s="51"/>
      <c r="T253" s="52">
        <f>M253*V253</f>
        <v>56722408665.080399</v>
      </c>
      <c r="U253" s="53">
        <f t="shared" si="15"/>
        <v>74928547.019999996</v>
      </c>
      <c r="V253" s="52">
        <f t="shared" si="17"/>
        <v>757.02</v>
      </c>
    </row>
    <row r="254" spans="1:22" x14ac:dyDescent="0.35">
      <c r="A254" s="44"/>
      <c r="B254" s="84"/>
      <c r="C254" s="56"/>
      <c r="D254" s="42"/>
      <c r="E254" s="42"/>
      <c r="F254" s="42"/>
      <c r="G254" s="42"/>
      <c r="H254" s="42"/>
      <c r="I254" s="42"/>
      <c r="J254" s="62"/>
      <c r="K254" s="5">
        <f>SUM(K216:K253)</f>
        <v>18396291</v>
      </c>
      <c r="L254" s="16"/>
      <c r="M254" s="17">
        <f>SUM(M216:M253)</f>
        <v>1497585223.5899999</v>
      </c>
      <c r="N254" s="85"/>
      <c r="O254" s="58"/>
      <c r="P254" s="58"/>
      <c r="Q254" s="58"/>
      <c r="R254" s="50"/>
      <c r="S254" s="51"/>
      <c r="T254" s="52"/>
      <c r="U254" s="53"/>
      <c r="V254" s="52">
        <f t="shared" si="17"/>
        <v>757.02</v>
      </c>
    </row>
    <row r="255" spans="1:22" ht="16" thickBot="1" x14ac:dyDescent="0.4">
      <c r="A255" s="44"/>
      <c r="B255" s="87"/>
      <c r="C255" s="63"/>
      <c r="D255" s="66"/>
      <c r="E255" s="66"/>
      <c r="F255" s="66"/>
      <c r="G255" s="66"/>
      <c r="H255" s="66"/>
      <c r="I255" s="66"/>
      <c r="J255" s="75"/>
      <c r="K255" s="18"/>
      <c r="L255" s="19"/>
      <c r="M255" s="20"/>
      <c r="N255" s="88"/>
      <c r="O255" s="67"/>
      <c r="P255" s="67"/>
      <c r="Q255" s="67"/>
      <c r="R255" s="50"/>
      <c r="S255" s="51"/>
      <c r="T255" s="52"/>
      <c r="U255" s="53"/>
      <c r="V255" s="68"/>
    </row>
    <row r="256" spans="1:22" x14ac:dyDescent="0.35">
      <c r="A256" s="44"/>
      <c r="B256" s="54"/>
      <c r="C256" s="69"/>
      <c r="D256" s="54"/>
      <c r="E256" s="54"/>
      <c r="F256" s="54"/>
      <c r="G256" s="54"/>
      <c r="H256" s="54"/>
      <c r="I256" s="54"/>
      <c r="J256" s="74"/>
      <c r="K256" s="21"/>
      <c r="L256" s="22"/>
      <c r="M256" s="23"/>
      <c r="N256" s="92"/>
      <c r="O256" s="54"/>
      <c r="P256" s="54"/>
      <c r="Q256" s="54"/>
      <c r="R256" s="50"/>
      <c r="S256" s="51"/>
      <c r="T256" s="52"/>
      <c r="U256" s="53"/>
      <c r="V256" s="55">
        <f>756.52</f>
        <v>756.52</v>
      </c>
    </row>
    <row r="257" spans="1:22" x14ac:dyDescent="0.35">
      <c r="A257" s="44"/>
      <c r="B257" s="42" t="s">
        <v>537</v>
      </c>
      <c r="C257" s="56" t="s">
        <v>538</v>
      </c>
      <c r="D257" s="50">
        <v>45152</v>
      </c>
      <c r="E257" s="57">
        <v>45182</v>
      </c>
      <c r="F257" s="42" t="s">
        <v>539</v>
      </c>
      <c r="G257" s="42" t="s">
        <v>180</v>
      </c>
      <c r="H257" s="42" t="s">
        <v>45</v>
      </c>
      <c r="I257" s="42" t="s">
        <v>46</v>
      </c>
      <c r="J257" s="56" t="s">
        <v>540</v>
      </c>
      <c r="K257" s="5">
        <v>919166</v>
      </c>
      <c r="L257" s="16">
        <v>83.606999999999999</v>
      </c>
      <c r="M257" s="17">
        <v>76848711.760000005</v>
      </c>
      <c r="N257" s="85" t="s">
        <v>48</v>
      </c>
      <c r="O257" s="58" t="s">
        <v>16</v>
      </c>
      <c r="P257" s="58" t="s">
        <v>61</v>
      </c>
      <c r="Q257" s="58" t="s">
        <v>62</v>
      </c>
      <c r="R257" s="50">
        <v>45182</v>
      </c>
      <c r="S257" s="51">
        <f t="shared" si="16"/>
        <v>76848711.760000005</v>
      </c>
      <c r="T257" s="52">
        <f>M257*V257</f>
        <v>58137587420.675201</v>
      </c>
      <c r="U257" s="53">
        <f t="shared" ref="U257:U285" si="18">M257-S257</f>
        <v>0</v>
      </c>
      <c r="V257" s="52">
        <f>V256</f>
        <v>756.52</v>
      </c>
    </row>
    <row r="258" spans="1:22" ht="31" x14ac:dyDescent="0.35">
      <c r="A258" s="44"/>
      <c r="B258" s="42" t="s">
        <v>537</v>
      </c>
      <c r="C258" s="56" t="s">
        <v>279</v>
      </c>
      <c r="D258" s="50">
        <v>45143</v>
      </c>
      <c r="E258" s="57">
        <v>45174</v>
      </c>
      <c r="F258" s="42" t="s">
        <v>171</v>
      </c>
      <c r="G258" s="42" t="s">
        <v>180</v>
      </c>
      <c r="H258" s="42" t="s">
        <v>45</v>
      </c>
      <c r="I258" s="42" t="s">
        <v>46</v>
      </c>
      <c r="J258" s="56" t="s">
        <v>541</v>
      </c>
      <c r="K258" s="5">
        <v>921401</v>
      </c>
      <c r="L258" s="16">
        <v>86.301000000000002</v>
      </c>
      <c r="M258" s="17">
        <v>79517827.700000003</v>
      </c>
      <c r="N258" s="85" t="s">
        <v>48</v>
      </c>
      <c r="O258" s="58" t="s">
        <v>16</v>
      </c>
      <c r="P258" s="58" t="s">
        <v>49</v>
      </c>
      <c r="Q258" s="58" t="s">
        <v>50</v>
      </c>
      <c r="R258" s="50">
        <v>45174</v>
      </c>
      <c r="S258" s="51">
        <f t="shared" si="16"/>
        <v>79517827.700000003</v>
      </c>
      <c r="T258" s="52">
        <f>M258*V258</f>
        <v>60156827011.604004</v>
      </c>
      <c r="U258" s="53">
        <f t="shared" si="18"/>
        <v>0</v>
      </c>
      <c r="V258" s="52">
        <f t="shared" ref="V258:V287" si="19">V257</f>
        <v>756.52</v>
      </c>
    </row>
    <row r="259" spans="1:22" x14ac:dyDescent="0.35">
      <c r="A259" s="44"/>
      <c r="B259" s="42" t="s">
        <v>537</v>
      </c>
      <c r="C259" s="56" t="s">
        <v>538</v>
      </c>
      <c r="D259" s="50">
        <v>45163</v>
      </c>
      <c r="E259" s="57">
        <v>45193</v>
      </c>
      <c r="F259" s="42" t="s">
        <v>55</v>
      </c>
      <c r="G259" s="42" t="s">
        <v>180</v>
      </c>
      <c r="H259" s="42" t="s">
        <v>542</v>
      </c>
      <c r="I259" s="42" t="s">
        <v>46</v>
      </c>
      <c r="J259" s="56" t="s">
        <v>543</v>
      </c>
      <c r="K259" s="5">
        <v>918028</v>
      </c>
      <c r="L259" s="16">
        <v>90.632000000000005</v>
      </c>
      <c r="M259" s="17">
        <v>83202713.700000003</v>
      </c>
      <c r="N259" s="85" t="s">
        <v>48</v>
      </c>
      <c r="O259" s="58" t="s">
        <v>16</v>
      </c>
      <c r="P259" s="58" t="s">
        <v>544</v>
      </c>
      <c r="Q259" s="58" t="s">
        <v>545</v>
      </c>
      <c r="R259" s="50">
        <v>45193</v>
      </c>
      <c r="S259" s="51">
        <f t="shared" si="16"/>
        <v>83202713.700000003</v>
      </c>
      <c r="T259" s="52">
        <f>M259*V259</f>
        <v>62944516968.323997</v>
      </c>
      <c r="U259" s="53">
        <f t="shared" si="18"/>
        <v>0</v>
      </c>
      <c r="V259" s="52">
        <f t="shared" si="19"/>
        <v>756.52</v>
      </c>
    </row>
    <row r="260" spans="1:22" x14ac:dyDescent="0.35">
      <c r="A260" s="44"/>
      <c r="B260" s="42" t="s">
        <v>537</v>
      </c>
      <c r="C260" s="56" t="s">
        <v>100</v>
      </c>
      <c r="D260" s="50">
        <v>45156</v>
      </c>
      <c r="E260" s="57">
        <v>45246</v>
      </c>
      <c r="F260" s="42" t="s">
        <v>507</v>
      </c>
      <c r="G260" s="42" t="s">
        <v>189</v>
      </c>
      <c r="H260" s="42" t="s">
        <v>546</v>
      </c>
      <c r="I260" s="42" t="s">
        <v>46</v>
      </c>
      <c r="J260" s="56" t="s">
        <v>547</v>
      </c>
      <c r="K260" s="5">
        <v>400000</v>
      </c>
      <c r="L260" s="16">
        <v>88.322999999999993</v>
      </c>
      <c r="M260" s="17">
        <v>35329200</v>
      </c>
      <c r="N260" s="85" t="s">
        <v>48</v>
      </c>
      <c r="O260" s="58" t="s">
        <v>16</v>
      </c>
      <c r="P260" s="58" t="s">
        <v>81</v>
      </c>
      <c r="Q260" s="58" t="s">
        <v>82</v>
      </c>
      <c r="R260" s="50">
        <v>45246</v>
      </c>
      <c r="S260" s="51"/>
      <c r="T260" s="52">
        <f>M260*V260</f>
        <v>26727246384</v>
      </c>
      <c r="U260" s="53">
        <f t="shared" si="18"/>
        <v>35329200</v>
      </c>
      <c r="V260" s="52">
        <f t="shared" si="19"/>
        <v>756.52</v>
      </c>
    </row>
    <row r="261" spans="1:22" x14ac:dyDescent="0.35">
      <c r="A261" s="44"/>
      <c r="B261" s="42" t="s">
        <v>537</v>
      </c>
      <c r="C261" s="56" t="s">
        <v>100</v>
      </c>
      <c r="D261" s="50">
        <v>45156</v>
      </c>
      <c r="E261" s="57">
        <v>45246</v>
      </c>
      <c r="F261" s="42" t="s">
        <v>507</v>
      </c>
      <c r="G261" s="42" t="s">
        <v>189</v>
      </c>
      <c r="H261" s="42" t="s">
        <v>45</v>
      </c>
      <c r="I261" s="42" t="s">
        <v>46</v>
      </c>
      <c r="J261" s="56" t="s">
        <v>548</v>
      </c>
      <c r="K261" s="5">
        <v>548720</v>
      </c>
      <c r="L261" s="16">
        <v>88.322999999999993</v>
      </c>
      <c r="M261" s="17">
        <v>48464596.560000002</v>
      </c>
      <c r="N261" s="85" t="s">
        <v>48</v>
      </c>
      <c r="O261" s="58" t="s">
        <v>16</v>
      </c>
      <c r="P261" s="58" t="s">
        <v>81</v>
      </c>
      <c r="Q261" s="58" t="s">
        <v>82</v>
      </c>
      <c r="R261" s="50">
        <v>45246</v>
      </c>
      <c r="S261" s="51"/>
      <c r="T261" s="52">
        <f>M261*V261</f>
        <v>36664436589.571198</v>
      </c>
      <c r="U261" s="53">
        <f t="shared" si="18"/>
        <v>48464596.560000002</v>
      </c>
      <c r="V261" s="52">
        <f t="shared" si="19"/>
        <v>756.52</v>
      </c>
    </row>
    <row r="262" spans="1:22" x14ac:dyDescent="0.35">
      <c r="A262" s="44"/>
      <c r="B262" s="42" t="s">
        <v>537</v>
      </c>
      <c r="C262" s="56" t="s">
        <v>538</v>
      </c>
      <c r="D262" s="50">
        <v>45160</v>
      </c>
      <c r="E262" s="57">
        <v>45190</v>
      </c>
      <c r="F262" s="42" t="s">
        <v>549</v>
      </c>
      <c r="G262" s="42" t="s">
        <v>189</v>
      </c>
      <c r="H262" s="42" t="s">
        <v>546</v>
      </c>
      <c r="I262" s="42" t="s">
        <v>46</v>
      </c>
      <c r="J262" s="56" t="s">
        <v>550</v>
      </c>
      <c r="K262" s="5">
        <v>548994</v>
      </c>
      <c r="L262" s="16">
        <v>90.6</v>
      </c>
      <c r="M262" s="17">
        <v>49738856.399999999</v>
      </c>
      <c r="N262" s="85" t="s">
        <v>48</v>
      </c>
      <c r="O262" s="58" t="s">
        <v>16</v>
      </c>
      <c r="P262" s="58" t="s">
        <v>61</v>
      </c>
      <c r="Q262" s="58" t="s">
        <v>62</v>
      </c>
      <c r="R262" s="50">
        <v>45190</v>
      </c>
      <c r="S262" s="51">
        <f t="shared" si="16"/>
        <v>49738856.399999999</v>
      </c>
      <c r="T262" s="52">
        <f>M262*V262</f>
        <v>37628439643.727997</v>
      </c>
      <c r="U262" s="53">
        <f t="shared" si="18"/>
        <v>0</v>
      </c>
      <c r="V262" s="52">
        <f t="shared" si="19"/>
        <v>756.52</v>
      </c>
    </row>
    <row r="263" spans="1:22" x14ac:dyDescent="0.35">
      <c r="A263" s="44"/>
      <c r="B263" s="42" t="s">
        <v>537</v>
      </c>
      <c r="C263" s="56" t="s">
        <v>538</v>
      </c>
      <c r="D263" s="50">
        <v>45160</v>
      </c>
      <c r="E263" s="57">
        <v>45190</v>
      </c>
      <c r="F263" s="42" t="s">
        <v>549</v>
      </c>
      <c r="G263" s="42" t="s">
        <v>189</v>
      </c>
      <c r="H263" s="42" t="s">
        <v>45</v>
      </c>
      <c r="I263" s="42" t="s">
        <v>46</v>
      </c>
      <c r="J263" s="56" t="s">
        <v>551</v>
      </c>
      <c r="K263" s="5">
        <v>400000</v>
      </c>
      <c r="L263" s="16">
        <v>90.6</v>
      </c>
      <c r="M263" s="17">
        <v>36240000</v>
      </c>
      <c r="N263" s="85" t="s">
        <v>48</v>
      </c>
      <c r="O263" s="58" t="s">
        <v>16</v>
      </c>
      <c r="P263" s="58" t="s">
        <v>61</v>
      </c>
      <c r="Q263" s="58" t="s">
        <v>62</v>
      </c>
      <c r="R263" s="50">
        <v>45190</v>
      </c>
      <c r="S263" s="51">
        <f t="shared" si="16"/>
        <v>36240000</v>
      </c>
      <c r="T263" s="52">
        <f>M263*V263</f>
        <v>27416284800</v>
      </c>
      <c r="U263" s="53">
        <f t="shared" si="18"/>
        <v>0</v>
      </c>
      <c r="V263" s="52">
        <f t="shared" si="19"/>
        <v>756.52</v>
      </c>
    </row>
    <row r="264" spans="1:22" ht="31" x14ac:dyDescent="0.35">
      <c r="A264" s="44"/>
      <c r="B264" s="42" t="s">
        <v>537</v>
      </c>
      <c r="C264" s="56" t="s">
        <v>552</v>
      </c>
      <c r="D264" s="50">
        <v>45149</v>
      </c>
      <c r="E264" s="57">
        <v>45239</v>
      </c>
      <c r="F264" s="42" t="s">
        <v>553</v>
      </c>
      <c r="G264" s="42" t="s">
        <v>76</v>
      </c>
      <c r="H264" s="42" t="s">
        <v>77</v>
      </c>
      <c r="I264" s="42" t="s">
        <v>78</v>
      </c>
      <c r="J264" s="56" t="s">
        <v>554</v>
      </c>
      <c r="K264" s="5">
        <v>900616</v>
      </c>
      <c r="L264" s="16">
        <v>87.841999999999999</v>
      </c>
      <c r="M264" s="17">
        <v>79111910.670000002</v>
      </c>
      <c r="N264" s="85" t="s">
        <v>477</v>
      </c>
      <c r="O264" s="58" t="s">
        <v>17</v>
      </c>
      <c r="P264" s="58" t="s">
        <v>81</v>
      </c>
      <c r="Q264" s="58" t="s">
        <v>84</v>
      </c>
      <c r="R264" s="50">
        <v>45239</v>
      </c>
      <c r="S264" s="51"/>
      <c r="T264" s="52">
        <f>M264*V264</f>
        <v>59849742660.068398</v>
      </c>
      <c r="U264" s="53">
        <f t="shared" si="18"/>
        <v>79111910.670000002</v>
      </c>
      <c r="V264" s="52">
        <f t="shared" si="19"/>
        <v>756.52</v>
      </c>
    </row>
    <row r="265" spans="1:22" x14ac:dyDescent="0.35">
      <c r="A265" s="44"/>
      <c r="B265" s="42" t="s">
        <v>537</v>
      </c>
      <c r="C265" s="56" t="s">
        <v>228</v>
      </c>
      <c r="D265" s="50">
        <v>45157</v>
      </c>
      <c r="E265" s="57">
        <v>45247</v>
      </c>
      <c r="F265" s="42" t="s">
        <v>555</v>
      </c>
      <c r="G265" s="42" t="s">
        <v>76</v>
      </c>
      <c r="H265" s="42" t="s">
        <v>77</v>
      </c>
      <c r="I265" s="42" t="s">
        <v>78</v>
      </c>
      <c r="J265" s="56" t="s">
        <v>556</v>
      </c>
      <c r="K265" s="5">
        <v>450000</v>
      </c>
      <c r="L265" s="16">
        <v>89.403000000000006</v>
      </c>
      <c r="M265" s="17">
        <v>40231350</v>
      </c>
      <c r="N265" s="85" t="s">
        <v>477</v>
      </c>
      <c r="O265" s="58" t="s">
        <v>17</v>
      </c>
      <c r="P265" s="58" t="s">
        <v>81</v>
      </c>
      <c r="Q265" s="58" t="s">
        <v>84</v>
      </c>
      <c r="R265" s="50">
        <v>45247</v>
      </c>
      <c r="S265" s="51"/>
      <c r="T265" s="52">
        <f>M265*V265</f>
        <v>30435820902</v>
      </c>
      <c r="U265" s="53">
        <f t="shared" si="18"/>
        <v>40231350</v>
      </c>
      <c r="V265" s="52">
        <f t="shared" si="19"/>
        <v>756.52</v>
      </c>
    </row>
    <row r="266" spans="1:22" x14ac:dyDescent="0.35">
      <c r="A266" s="44"/>
      <c r="B266" s="42" t="s">
        <v>537</v>
      </c>
      <c r="C266" s="56" t="s">
        <v>228</v>
      </c>
      <c r="D266" s="50">
        <v>45157</v>
      </c>
      <c r="E266" s="57">
        <v>45247</v>
      </c>
      <c r="F266" s="42" t="s">
        <v>555</v>
      </c>
      <c r="G266" s="42" t="s">
        <v>76</v>
      </c>
      <c r="H266" s="42" t="s">
        <v>77</v>
      </c>
      <c r="I266" s="42" t="s">
        <v>78</v>
      </c>
      <c r="J266" s="56" t="s">
        <v>557</v>
      </c>
      <c r="K266" s="5">
        <v>499583</v>
      </c>
      <c r="L266" s="16">
        <v>89.403000000000006</v>
      </c>
      <c r="M266" s="17">
        <v>44664218.950000003</v>
      </c>
      <c r="N266" s="85" t="s">
        <v>67</v>
      </c>
      <c r="O266" s="58" t="s">
        <v>15</v>
      </c>
      <c r="P266" s="58" t="s">
        <v>81</v>
      </c>
      <c r="Q266" s="58" t="s">
        <v>88</v>
      </c>
      <c r="R266" s="50">
        <v>45247</v>
      </c>
      <c r="S266" s="51"/>
      <c r="T266" s="52">
        <f>M266*V266</f>
        <v>33789374920.054001</v>
      </c>
      <c r="U266" s="53">
        <f t="shared" si="18"/>
        <v>44664218.950000003</v>
      </c>
      <c r="V266" s="52">
        <f t="shared" si="19"/>
        <v>756.52</v>
      </c>
    </row>
    <row r="267" spans="1:22" x14ac:dyDescent="0.35">
      <c r="A267" s="44"/>
      <c r="B267" s="42" t="s">
        <v>537</v>
      </c>
      <c r="C267" s="56" t="s">
        <v>279</v>
      </c>
      <c r="D267" s="50">
        <v>45149</v>
      </c>
      <c r="E267" s="57">
        <v>45178</v>
      </c>
      <c r="F267" s="42" t="s">
        <v>553</v>
      </c>
      <c r="G267" s="42" t="s">
        <v>76</v>
      </c>
      <c r="H267" s="42" t="s">
        <v>77</v>
      </c>
      <c r="I267" s="42" t="s">
        <v>78</v>
      </c>
      <c r="J267" s="56" t="s">
        <v>558</v>
      </c>
      <c r="K267" s="5">
        <v>100000</v>
      </c>
      <c r="L267" s="16">
        <v>87.841999999999999</v>
      </c>
      <c r="M267" s="17">
        <v>8784200</v>
      </c>
      <c r="N267" s="85" t="s">
        <v>80</v>
      </c>
      <c r="O267" s="58" t="s">
        <v>14</v>
      </c>
      <c r="P267" s="58" t="s">
        <v>92</v>
      </c>
      <c r="Q267" s="58" t="s">
        <v>93</v>
      </c>
      <c r="R267" s="50">
        <v>45178</v>
      </c>
      <c r="S267" s="5">
        <f t="shared" si="16"/>
        <v>8784200</v>
      </c>
      <c r="T267" s="52">
        <f>M267*V267</f>
        <v>6645422984</v>
      </c>
      <c r="U267" s="53">
        <f t="shared" si="18"/>
        <v>0</v>
      </c>
      <c r="V267" s="52">
        <f t="shared" si="19"/>
        <v>756.52</v>
      </c>
    </row>
    <row r="268" spans="1:22" x14ac:dyDescent="0.35">
      <c r="A268" s="44"/>
      <c r="B268" s="42" t="s">
        <v>537</v>
      </c>
      <c r="C268" s="56" t="s">
        <v>279</v>
      </c>
      <c r="D268" s="50">
        <v>45157</v>
      </c>
      <c r="E268" s="57">
        <v>45186</v>
      </c>
      <c r="F268" s="42" t="s">
        <v>555</v>
      </c>
      <c r="G268" s="42" t="s">
        <v>76</v>
      </c>
      <c r="H268" s="42" t="s">
        <v>77</v>
      </c>
      <c r="I268" s="42" t="s">
        <v>78</v>
      </c>
      <c r="J268" s="56" t="s">
        <v>559</v>
      </c>
      <c r="K268" s="5">
        <v>100000</v>
      </c>
      <c r="L268" s="16">
        <v>89.403000000000006</v>
      </c>
      <c r="M268" s="17">
        <v>8940300</v>
      </c>
      <c r="N268" s="85" t="s">
        <v>80</v>
      </c>
      <c r="O268" s="58" t="s">
        <v>14</v>
      </c>
      <c r="P268" s="58" t="s">
        <v>92</v>
      </c>
      <c r="Q268" s="58" t="s">
        <v>93</v>
      </c>
      <c r="R268" s="50">
        <v>45186</v>
      </c>
      <c r="S268" s="5">
        <f t="shared" si="16"/>
        <v>8940300</v>
      </c>
      <c r="T268" s="52">
        <f>M268*V268</f>
        <v>6763515756</v>
      </c>
      <c r="U268" s="53">
        <f t="shared" si="18"/>
        <v>0</v>
      </c>
      <c r="V268" s="52">
        <f t="shared" si="19"/>
        <v>756.52</v>
      </c>
    </row>
    <row r="269" spans="1:22" x14ac:dyDescent="0.35">
      <c r="A269" s="44"/>
      <c r="B269" s="42" t="s">
        <v>537</v>
      </c>
      <c r="C269" s="56" t="s">
        <v>560</v>
      </c>
      <c r="D269" s="50">
        <v>45148</v>
      </c>
      <c r="E269" s="57">
        <v>45238</v>
      </c>
      <c r="F269" s="42" t="s">
        <v>233</v>
      </c>
      <c r="G269" s="42" t="s">
        <v>102</v>
      </c>
      <c r="H269" s="42" t="s">
        <v>103</v>
      </c>
      <c r="I269" s="42" t="s">
        <v>46</v>
      </c>
      <c r="J269" s="56" t="s">
        <v>561</v>
      </c>
      <c r="K269" s="5">
        <v>650025</v>
      </c>
      <c r="L269" s="16">
        <v>88.625</v>
      </c>
      <c r="M269" s="17">
        <v>57608465.630000003</v>
      </c>
      <c r="N269" s="85" t="s">
        <v>48</v>
      </c>
      <c r="O269" s="58" t="s">
        <v>16</v>
      </c>
      <c r="P269" s="58" t="s">
        <v>81</v>
      </c>
      <c r="Q269" s="58" t="s">
        <v>82</v>
      </c>
      <c r="R269" s="50">
        <v>45238</v>
      </c>
      <c r="S269" s="51"/>
      <c r="T269" s="52">
        <f>M269*V269</f>
        <v>43581956418.4076</v>
      </c>
      <c r="U269" s="53">
        <f t="shared" si="18"/>
        <v>57608465.630000003</v>
      </c>
      <c r="V269" s="52">
        <f t="shared" si="19"/>
        <v>756.52</v>
      </c>
    </row>
    <row r="270" spans="1:22" x14ac:dyDescent="0.35">
      <c r="A270" s="44"/>
      <c r="B270" s="42" t="s">
        <v>537</v>
      </c>
      <c r="C270" s="56" t="s">
        <v>279</v>
      </c>
      <c r="D270" s="50">
        <v>45165</v>
      </c>
      <c r="E270" s="57">
        <v>45195</v>
      </c>
      <c r="F270" s="42" t="s">
        <v>562</v>
      </c>
      <c r="G270" s="42" t="s">
        <v>563</v>
      </c>
      <c r="H270" s="42" t="s">
        <v>113</v>
      </c>
      <c r="I270" s="42" t="s">
        <v>78</v>
      </c>
      <c r="J270" s="56" t="s">
        <v>564</v>
      </c>
      <c r="K270" s="5">
        <v>103000</v>
      </c>
      <c r="L270" s="16">
        <v>89.162999999999997</v>
      </c>
      <c r="M270" s="17">
        <v>9183789</v>
      </c>
      <c r="N270" s="85" t="s">
        <v>80</v>
      </c>
      <c r="O270" s="58" t="s">
        <v>14</v>
      </c>
      <c r="P270" s="58" t="s">
        <v>92</v>
      </c>
      <c r="Q270" s="58" t="s">
        <v>93</v>
      </c>
      <c r="R270" s="50">
        <v>45195</v>
      </c>
      <c r="S270" s="5">
        <f t="shared" si="16"/>
        <v>9183789</v>
      </c>
      <c r="T270" s="52">
        <f>M270*V270</f>
        <v>6947720054.2799997</v>
      </c>
      <c r="U270" s="53">
        <f t="shared" si="18"/>
        <v>0</v>
      </c>
      <c r="V270" s="52">
        <f t="shared" si="19"/>
        <v>756.52</v>
      </c>
    </row>
    <row r="271" spans="1:22" x14ac:dyDescent="0.35">
      <c r="A271" s="44"/>
      <c r="B271" s="42" t="s">
        <v>537</v>
      </c>
      <c r="C271" s="56" t="s">
        <v>429</v>
      </c>
      <c r="D271" s="50">
        <v>45165</v>
      </c>
      <c r="E271" s="57">
        <v>45255</v>
      </c>
      <c r="F271" s="42" t="s">
        <v>562</v>
      </c>
      <c r="G271" s="42" t="s">
        <v>112</v>
      </c>
      <c r="H271" s="42" t="s">
        <v>113</v>
      </c>
      <c r="I271" s="42" t="s">
        <v>78</v>
      </c>
      <c r="J271" s="56" t="s">
        <v>565</v>
      </c>
      <c r="K271" s="5">
        <v>888347</v>
      </c>
      <c r="L271" s="16">
        <v>89.162999999999997</v>
      </c>
      <c r="M271" s="17">
        <v>79207683.560000002</v>
      </c>
      <c r="N271" s="85" t="s">
        <v>67</v>
      </c>
      <c r="O271" s="58" t="s">
        <v>15</v>
      </c>
      <c r="P271" s="58" t="s">
        <v>81</v>
      </c>
      <c r="Q271" s="58" t="s">
        <v>68</v>
      </c>
      <c r="R271" s="50">
        <v>45255</v>
      </c>
      <c r="S271" s="51"/>
      <c r="T271" s="52">
        <f>M271*V271</f>
        <v>59922196766.811203</v>
      </c>
      <c r="U271" s="53">
        <f t="shared" si="18"/>
        <v>79207683.560000002</v>
      </c>
      <c r="V271" s="52">
        <f t="shared" si="19"/>
        <v>756.52</v>
      </c>
    </row>
    <row r="272" spans="1:22" x14ac:dyDescent="0.35">
      <c r="A272" s="44"/>
      <c r="B272" s="42" t="s">
        <v>537</v>
      </c>
      <c r="C272" s="56" t="s">
        <v>255</v>
      </c>
      <c r="D272" s="50">
        <v>45165</v>
      </c>
      <c r="E272" s="57">
        <v>45255</v>
      </c>
      <c r="F272" s="42" t="s">
        <v>566</v>
      </c>
      <c r="G272" s="42" t="s">
        <v>208</v>
      </c>
      <c r="H272" s="42" t="s">
        <v>121</v>
      </c>
      <c r="I272" s="42" t="s">
        <v>46</v>
      </c>
      <c r="J272" s="56" t="s">
        <v>567</v>
      </c>
      <c r="K272" s="5">
        <v>928931</v>
      </c>
      <c r="L272" s="16">
        <v>88.209000000000003</v>
      </c>
      <c r="M272" s="17">
        <v>81940074.579999998</v>
      </c>
      <c r="N272" s="85" t="s">
        <v>48</v>
      </c>
      <c r="O272" s="58" t="s">
        <v>16</v>
      </c>
      <c r="P272" s="58" t="s">
        <v>81</v>
      </c>
      <c r="Q272" s="58" t="s">
        <v>82</v>
      </c>
      <c r="R272" s="50">
        <v>45255</v>
      </c>
      <c r="S272" s="51"/>
      <c r="T272" s="52">
        <f>M272*V272</f>
        <v>61989305221.261597</v>
      </c>
      <c r="U272" s="53">
        <f t="shared" si="18"/>
        <v>81940074.579999998</v>
      </c>
      <c r="V272" s="52">
        <f t="shared" si="19"/>
        <v>756.52</v>
      </c>
    </row>
    <row r="273" spans="1:22" x14ac:dyDescent="0.35">
      <c r="A273" s="44"/>
      <c r="B273" s="42" t="s">
        <v>537</v>
      </c>
      <c r="C273" s="56" t="s">
        <v>538</v>
      </c>
      <c r="D273" s="50">
        <v>45167</v>
      </c>
      <c r="E273" s="57">
        <v>45197</v>
      </c>
      <c r="F273" s="42" t="s">
        <v>568</v>
      </c>
      <c r="G273" s="42" t="s">
        <v>208</v>
      </c>
      <c r="H273" s="42" t="s">
        <v>121</v>
      </c>
      <c r="I273" s="42" t="s">
        <v>46</v>
      </c>
      <c r="J273" s="56" t="s">
        <v>569</v>
      </c>
      <c r="K273" s="5">
        <v>948852</v>
      </c>
      <c r="L273" s="16">
        <v>93.674999999999997</v>
      </c>
      <c r="M273" s="17">
        <v>88883711.099999994</v>
      </c>
      <c r="N273" s="85" t="s">
        <v>477</v>
      </c>
      <c r="O273" s="58" t="s">
        <v>17</v>
      </c>
      <c r="P273" s="58" t="s">
        <v>61</v>
      </c>
      <c r="Q273" s="58" t="s">
        <v>65</v>
      </c>
      <c r="R273" s="50">
        <v>45197</v>
      </c>
      <c r="S273" s="51">
        <f t="shared" si="16"/>
        <v>88883711.099999994</v>
      </c>
      <c r="T273" s="52">
        <f>M273*V273</f>
        <v>67242305121.371994</v>
      </c>
      <c r="U273" s="53">
        <f t="shared" si="18"/>
        <v>0</v>
      </c>
      <c r="V273" s="52">
        <f t="shared" si="19"/>
        <v>756.52</v>
      </c>
    </row>
    <row r="274" spans="1:22" x14ac:dyDescent="0.35">
      <c r="A274" s="44"/>
      <c r="B274" s="42" t="s">
        <v>537</v>
      </c>
      <c r="C274" s="56" t="s">
        <v>74</v>
      </c>
      <c r="D274" s="50">
        <v>45142</v>
      </c>
      <c r="E274" s="57">
        <v>45172</v>
      </c>
      <c r="F274" s="42" t="s">
        <v>570</v>
      </c>
      <c r="G274" s="42" t="s">
        <v>208</v>
      </c>
      <c r="H274" s="42" t="s">
        <v>121</v>
      </c>
      <c r="I274" s="42" t="s">
        <v>46</v>
      </c>
      <c r="J274" s="56" t="s">
        <v>571</v>
      </c>
      <c r="K274" s="5">
        <v>933670</v>
      </c>
      <c r="L274" s="16">
        <v>89.010999999999996</v>
      </c>
      <c r="M274" s="17">
        <v>83106900.370000005</v>
      </c>
      <c r="N274" s="85" t="s">
        <v>48</v>
      </c>
      <c r="O274" s="58" t="s">
        <v>16</v>
      </c>
      <c r="P274" s="58" t="s">
        <v>134</v>
      </c>
      <c r="Q274" s="58" t="s">
        <v>135</v>
      </c>
      <c r="R274" s="50">
        <v>45172</v>
      </c>
      <c r="S274" s="51">
        <f t="shared" si="16"/>
        <v>83106900.370000005</v>
      </c>
      <c r="T274" s="52">
        <f>M274*V274</f>
        <v>62872032267.912399</v>
      </c>
      <c r="U274" s="53">
        <f t="shared" si="18"/>
        <v>0</v>
      </c>
      <c r="V274" s="52">
        <f t="shared" si="19"/>
        <v>756.52</v>
      </c>
    </row>
    <row r="275" spans="1:22" x14ac:dyDescent="0.35">
      <c r="A275" s="44"/>
      <c r="B275" s="42" t="s">
        <v>537</v>
      </c>
      <c r="C275" s="56" t="s">
        <v>572</v>
      </c>
      <c r="D275" s="50">
        <v>45153</v>
      </c>
      <c r="E275" s="57">
        <v>45243</v>
      </c>
      <c r="F275" s="42" t="s">
        <v>573</v>
      </c>
      <c r="G275" s="42" t="s">
        <v>129</v>
      </c>
      <c r="H275" s="42" t="s">
        <v>136</v>
      </c>
      <c r="I275" s="42" t="s">
        <v>46</v>
      </c>
      <c r="J275" s="56" t="s">
        <v>574</v>
      </c>
      <c r="K275" s="5">
        <v>948328</v>
      </c>
      <c r="L275" s="16">
        <v>87.034000000000006</v>
      </c>
      <c r="M275" s="17">
        <v>82536779.150000006</v>
      </c>
      <c r="N275" s="85" t="s">
        <v>48</v>
      </c>
      <c r="O275" s="58" t="s">
        <v>16</v>
      </c>
      <c r="P275" s="58" t="s">
        <v>81</v>
      </c>
      <c r="Q275" s="58" t="s">
        <v>82</v>
      </c>
      <c r="R275" s="50">
        <v>45243</v>
      </c>
      <c r="S275" s="51"/>
      <c r="T275" s="52">
        <f>M275*V275</f>
        <v>62440724162.558006</v>
      </c>
      <c r="U275" s="53">
        <f t="shared" si="18"/>
        <v>82536779.150000006</v>
      </c>
      <c r="V275" s="52">
        <f t="shared" si="19"/>
        <v>756.52</v>
      </c>
    </row>
    <row r="276" spans="1:22" x14ac:dyDescent="0.35">
      <c r="A276" s="44"/>
      <c r="B276" s="42" t="s">
        <v>537</v>
      </c>
      <c r="C276" s="56" t="s">
        <v>370</v>
      </c>
      <c r="D276" s="50">
        <v>45156</v>
      </c>
      <c r="E276" s="57">
        <v>45246</v>
      </c>
      <c r="F276" s="42" t="s">
        <v>361</v>
      </c>
      <c r="G276" s="42" t="s">
        <v>129</v>
      </c>
      <c r="H276" s="42" t="s">
        <v>136</v>
      </c>
      <c r="I276" s="42" t="s">
        <v>46</v>
      </c>
      <c r="J276" s="56" t="s">
        <v>575</v>
      </c>
      <c r="K276" s="5">
        <v>948619</v>
      </c>
      <c r="L276" s="16">
        <v>86.123999999999995</v>
      </c>
      <c r="M276" s="17">
        <v>81698862.760000005</v>
      </c>
      <c r="N276" s="85" t="s">
        <v>48</v>
      </c>
      <c r="O276" s="58" t="s">
        <v>16</v>
      </c>
      <c r="P276" s="58" t="s">
        <v>81</v>
      </c>
      <c r="Q276" s="58" t="s">
        <v>82</v>
      </c>
      <c r="R276" s="50">
        <v>45246</v>
      </c>
      <c r="S276" s="51"/>
      <c r="T276" s="52">
        <f>M276*V276</f>
        <v>61806823655.195206</v>
      </c>
      <c r="U276" s="53">
        <f t="shared" si="18"/>
        <v>81698862.760000005</v>
      </c>
      <c r="V276" s="52">
        <f t="shared" si="19"/>
        <v>756.52</v>
      </c>
    </row>
    <row r="277" spans="1:22" x14ac:dyDescent="0.35">
      <c r="A277" s="44"/>
      <c r="B277" s="42" t="s">
        <v>537</v>
      </c>
      <c r="C277" s="56" t="s">
        <v>538</v>
      </c>
      <c r="D277" s="50">
        <v>45162</v>
      </c>
      <c r="E277" s="57">
        <v>45192</v>
      </c>
      <c r="F277" s="42" t="s">
        <v>389</v>
      </c>
      <c r="G277" s="42" t="s">
        <v>129</v>
      </c>
      <c r="H277" s="42" t="s">
        <v>121</v>
      </c>
      <c r="I277" s="42" t="s">
        <v>46</v>
      </c>
      <c r="J277" s="56" t="s">
        <v>576</v>
      </c>
      <c r="K277" s="5">
        <v>50000</v>
      </c>
      <c r="L277" s="16">
        <v>92.828999999999994</v>
      </c>
      <c r="M277" s="17">
        <v>4641450</v>
      </c>
      <c r="N277" s="85" t="s">
        <v>48</v>
      </c>
      <c r="O277" s="58" t="s">
        <v>16</v>
      </c>
      <c r="P277" s="58" t="s">
        <v>61</v>
      </c>
      <c r="Q277" s="58" t="s">
        <v>62</v>
      </c>
      <c r="R277" s="50">
        <v>45192</v>
      </c>
      <c r="S277" s="51">
        <f t="shared" si="16"/>
        <v>4641450</v>
      </c>
      <c r="T277" s="52">
        <f>M277*V277</f>
        <v>3511349754</v>
      </c>
      <c r="U277" s="53">
        <f t="shared" si="18"/>
        <v>0</v>
      </c>
      <c r="V277" s="52">
        <f t="shared" si="19"/>
        <v>756.52</v>
      </c>
    </row>
    <row r="278" spans="1:22" x14ac:dyDescent="0.35">
      <c r="A278" s="44"/>
      <c r="B278" s="42" t="s">
        <v>537</v>
      </c>
      <c r="C278" s="56" t="s">
        <v>279</v>
      </c>
      <c r="D278" s="50">
        <v>45168</v>
      </c>
      <c r="E278" s="57">
        <v>45198</v>
      </c>
      <c r="F278" s="42" t="s">
        <v>577</v>
      </c>
      <c r="G278" s="42" t="s">
        <v>129</v>
      </c>
      <c r="H278" s="42" t="s">
        <v>578</v>
      </c>
      <c r="I278" s="42" t="s">
        <v>46</v>
      </c>
      <c r="J278" s="56" t="s">
        <v>579</v>
      </c>
      <c r="K278" s="5">
        <v>50000</v>
      </c>
      <c r="L278" s="16">
        <v>91.26</v>
      </c>
      <c r="M278" s="17">
        <v>4563000</v>
      </c>
      <c r="N278" s="85" t="s">
        <v>48</v>
      </c>
      <c r="O278" s="58" t="s">
        <v>16</v>
      </c>
      <c r="P278" s="58" t="s">
        <v>61</v>
      </c>
      <c r="Q278" s="58" t="s">
        <v>62</v>
      </c>
      <c r="R278" s="50">
        <v>45198</v>
      </c>
      <c r="S278" s="51">
        <f t="shared" si="16"/>
        <v>4563000</v>
      </c>
      <c r="T278" s="52">
        <f>M278*V278</f>
        <v>3452000760</v>
      </c>
      <c r="U278" s="53">
        <f t="shared" si="18"/>
        <v>0</v>
      </c>
      <c r="V278" s="52">
        <f t="shared" si="19"/>
        <v>756.52</v>
      </c>
    </row>
    <row r="279" spans="1:22" x14ac:dyDescent="0.35">
      <c r="A279" s="44"/>
      <c r="B279" s="42" t="s">
        <v>537</v>
      </c>
      <c r="C279" s="56" t="s">
        <v>461</v>
      </c>
      <c r="D279" s="50">
        <v>45158</v>
      </c>
      <c r="E279" s="57">
        <v>45188</v>
      </c>
      <c r="F279" s="42" t="s">
        <v>580</v>
      </c>
      <c r="G279" s="42" t="s">
        <v>149</v>
      </c>
      <c r="H279" s="42" t="s">
        <v>150</v>
      </c>
      <c r="I279" s="42" t="s">
        <v>78</v>
      </c>
      <c r="J279" s="56" t="s">
        <v>581</v>
      </c>
      <c r="K279" s="5">
        <v>200000</v>
      </c>
      <c r="L279" s="16">
        <v>89.783000000000001</v>
      </c>
      <c r="M279" s="17">
        <v>17956600</v>
      </c>
      <c r="N279" s="85" t="s">
        <v>477</v>
      </c>
      <c r="O279" s="58" t="s">
        <v>17</v>
      </c>
      <c r="P279" s="5" t="s">
        <v>61</v>
      </c>
      <c r="Q279" s="58" t="s">
        <v>65</v>
      </c>
      <c r="R279" s="50">
        <v>45188</v>
      </c>
      <c r="S279" s="51">
        <f t="shared" si="16"/>
        <v>17956600</v>
      </c>
      <c r="T279" s="52">
        <f>M279*V279</f>
        <v>13584527032</v>
      </c>
      <c r="U279" s="53">
        <f t="shared" si="18"/>
        <v>0</v>
      </c>
      <c r="V279" s="52">
        <f t="shared" si="19"/>
        <v>756.52</v>
      </c>
    </row>
    <row r="280" spans="1:22" x14ac:dyDescent="0.35">
      <c r="A280" s="44"/>
      <c r="B280" s="42" t="s">
        <v>537</v>
      </c>
      <c r="C280" s="56" t="s">
        <v>461</v>
      </c>
      <c r="D280" s="50">
        <v>45158</v>
      </c>
      <c r="E280" s="57">
        <v>45188</v>
      </c>
      <c r="F280" s="42" t="s">
        <v>580</v>
      </c>
      <c r="G280" s="42" t="s">
        <v>149</v>
      </c>
      <c r="H280" s="42" t="s">
        <v>150</v>
      </c>
      <c r="I280" s="42" t="s">
        <v>78</v>
      </c>
      <c r="J280" s="56" t="s">
        <v>582</v>
      </c>
      <c r="K280" s="5">
        <v>30000</v>
      </c>
      <c r="L280" s="16">
        <v>89.783000000000001</v>
      </c>
      <c r="M280" s="17">
        <v>2693490</v>
      </c>
      <c r="N280" s="85" t="s">
        <v>477</v>
      </c>
      <c r="O280" s="58" t="s">
        <v>17</v>
      </c>
      <c r="P280" s="5" t="s">
        <v>61</v>
      </c>
      <c r="Q280" s="58" t="s">
        <v>65</v>
      </c>
      <c r="R280" s="50">
        <v>45188</v>
      </c>
      <c r="S280" s="51">
        <f t="shared" si="16"/>
        <v>2693490</v>
      </c>
      <c r="T280" s="52">
        <f>M280*V280</f>
        <v>2037679054.8</v>
      </c>
      <c r="U280" s="53">
        <f t="shared" si="18"/>
        <v>0</v>
      </c>
      <c r="V280" s="52">
        <f t="shared" si="19"/>
        <v>756.52</v>
      </c>
    </row>
    <row r="281" spans="1:22" x14ac:dyDescent="0.35">
      <c r="A281" s="44"/>
      <c r="B281" s="42" t="s">
        <v>537</v>
      </c>
      <c r="C281" s="56" t="s">
        <v>461</v>
      </c>
      <c r="D281" s="50">
        <v>45158</v>
      </c>
      <c r="E281" s="57">
        <v>45188</v>
      </c>
      <c r="F281" s="42" t="s">
        <v>580</v>
      </c>
      <c r="G281" s="42" t="s">
        <v>149</v>
      </c>
      <c r="H281" s="42" t="s">
        <v>150</v>
      </c>
      <c r="I281" s="42" t="s">
        <v>78</v>
      </c>
      <c r="J281" s="56" t="s">
        <v>583</v>
      </c>
      <c r="K281" s="5">
        <v>50000</v>
      </c>
      <c r="L281" s="16">
        <v>89.783000000000001</v>
      </c>
      <c r="M281" s="17">
        <v>4489150</v>
      </c>
      <c r="N281" s="85" t="s">
        <v>80</v>
      </c>
      <c r="O281" s="58" t="s">
        <v>14</v>
      </c>
      <c r="P281" s="58" t="s">
        <v>61</v>
      </c>
      <c r="Q281" s="58" t="s">
        <v>62</v>
      </c>
      <c r="R281" s="50">
        <v>45188</v>
      </c>
      <c r="S281" s="5">
        <f t="shared" si="16"/>
        <v>4489150</v>
      </c>
      <c r="T281" s="52">
        <f>M281*V281</f>
        <v>3396131758</v>
      </c>
      <c r="U281" s="53">
        <f t="shared" si="18"/>
        <v>0</v>
      </c>
      <c r="V281" s="52">
        <f t="shared" si="19"/>
        <v>756.52</v>
      </c>
    </row>
    <row r="282" spans="1:22" x14ac:dyDescent="0.35">
      <c r="A282" s="44"/>
      <c r="B282" s="42" t="s">
        <v>537</v>
      </c>
      <c r="C282" s="56" t="s">
        <v>461</v>
      </c>
      <c r="D282" s="50">
        <v>45158</v>
      </c>
      <c r="E282" s="57">
        <v>45188</v>
      </c>
      <c r="F282" s="42" t="s">
        <v>580</v>
      </c>
      <c r="G282" s="42" t="s">
        <v>149</v>
      </c>
      <c r="H282" s="42" t="s">
        <v>150</v>
      </c>
      <c r="I282" s="42" t="s">
        <v>78</v>
      </c>
      <c r="J282" s="56" t="s">
        <v>584</v>
      </c>
      <c r="K282" s="5">
        <v>20000</v>
      </c>
      <c r="L282" s="16">
        <v>89.783000000000001</v>
      </c>
      <c r="M282" s="17">
        <v>1795660</v>
      </c>
      <c r="N282" s="85" t="s">
        <v>80</v>
      </c>
      <c r="O282" s="58" t="s">
        <v>14</v>
      </c>
      <c r="P282" s="58" t="s">
        <v>61</v>
      </c>
      <c r="Q282" s="58" t="s">
        <v>62</v>
      </c>
      <c r="R282" s="50">
        <v>45188</v>
      </c>
      <c r="S282" s="5">
        <f t="shared" ref="S282:S329" si="20">M282</f>
        <v>1795660</v>
      </c>
      <c r="T282" s="52">
        <f>M282*V282</f>
        <v>1358452703.2</v>
      </c>
      <c r="U282" s="53">
        <f t="shared" si="18"/>
        <v>0</v>
      </c>
      <c r="V282" s="52">
        <f t="shared" si="19"/>
        <v>756.52</v>
      </c>
    </row>
    <row r="283" spans="1:22" x14ac:dyDescent="0.35">
      <c r="A283" s="44"/>
      <c r="B283" s="42" t="s">
        <v>537</v>
      </c>
      <c r="C283" s="56" t="s">
        <v>585</v>
      </c>
      <c r="D283" s="50">
        <v>45155</v>
      </c>
      <c r="E283" s="57">
        <v>45245</v>
      </c>
      <c r="F283" s="42" t="s">
        <v>586</v>
      </c>
      <c r="G283" s="42" t="s">
        <v>162</v>
      </c>
      <c r="H283" s="42" t="s">
        <v>163</v>
      </c>
      <c r="I283" s="42" t="s">
        <v>46</v>
      </c>
      <c r="J283" s="56" t="s">
        <v>587</v>
      </c>
      <c r="K283" s="5">
        <v>952519</v>
      </c>
      <c r="L283" s="16">
        <v>87.619</v>
      </c>
      <c r="M283" s="17">
        <v>83458762.260000005</v>
      </c>
      <c r="N283" s="85" t="s">
        <v>48</v>
      </c>
      <c r="O283" s="58" t="s">
        <v>16</v>
      </c>
      <c r="P283" s="58" t="s">
        <v>81</v>
      </c>
      <c r="Q283" s="58" t="s">
        <v>82</v>
      </c>
      <c r="R283" s="50">
        <v>45245</v>
      </c>
      <c r="S283" s="51"/>
      <c r="T283" s="52">
        <f>M283*V283</f>
        <v>63138222824.935204</v>
      </c>
      <c r="U283" s="53">
        <f t="shared" si="18"/>
        <v>83458762.260000005</v>
      </c>
      <c r="V283" s="52">
        <f t="shared" si="19"/>
        <v>756.52</v>
      </c>
    </row>
    <row r="284" spans="1:22" x14ac:dyDescent="0.35">
      <c r="A284" s="44"/>
      <c r="B284" s="42" t="s">
        <v>537</v>
      </c>
      <c r="C284" s="56" t="s">
        <v>279</v>
      </c>
      <c r="D284" s="50">
        <v>45161</v>
      </c>
      <c r="E284" s="57">
        <v>45191</v>
      </c>
      <c r="F284" s="42" t="s">
        <v>588</v>
      </c>
      <c r="G284" s="42" t="s">
        <v>162</v>
      </c>
      <c r="H284" s="42" t="s">
        <v>163</v>
      </c>
      <c r="I284" s="42" t="s">
        <v>46</v>
      </c>
      <c r="J284" s="56" t="s">
        <v>589</v>
      </c>
      <c r="K284" s="5">
        <v>950044</v>
      </c>
      <c r="L284" s="16">
        <v>91.878</v>
      </c>
      <c r="M284" s="17">
        <v>87288142.629999995</v>
      </c>
      <c r="N284" s="85" t="s">
        <v>477</v>
      </c>
      <c r="O284" s="58" t="s">
        <v>17</v>
      </c>
      <c r="P284" s="58" t="s">
        <v>61</v>
      </c>
      <c r="Q284" s="58" t="s">
        <v>62</v>
      </c>
      <c r="R284" s="50">
        <v>45191</v>
      </c>
      <c r="S284" s="51">
        <f t="shared" si="20"/>
        <v>87288142.629999995</v>
      </c>
      <c r="T284" s="52">
        <f>M284*V284</f>
        <v>66035225662.447594</v>
      </c>
      <c r="U284" s="53">
        <f t="shared" si="18"/>
        <v>0</v>
      </c>
      <c r="V284" s="52">
        <f t="shared" si="19"/>
        <v>756.52</v>
      </c>
    </row>
    <row r="285" spans="1:22" x14ac:dyDescent="0.35">
      <c r="A285" s="44"/>
      <c r="B285" s="42" t="s">
        <v>537</v>
      </c>
      <c r="C285" s="56" t="s">
        <v>255</v>
      </c>
      <c r="D285" s="50">
        <v>45143</v>
      </c>
      <c r="E285" s="57">
        <v>45233</v>
      </c>
      <c r="F285" s="42" t="s">
        <v>590</v>
      </c>
      <c r="G285" s="42" t="s">
        <v>296</v>
      </c>
      <c r="H285" s="42" t="s">
        <v>163</v>
      </c>
      <c r="I285" s="42" t="s">
        <v>46</v>
      </c>
      <c r="J285" s="56" t="s">
        <v>591</v>
      </c>
      <c r="K285" s="5">
        <v>949750</v>
      </c>
      <c r="L285" s="16">
        <v>88.900999999999996</v>
      </c>
      <c r="M285" s="17">
        <v>84433724.75</v>
      </c>
      <c r="N285" s="85" t="s">
        <v>48</v>
      </c>
      <c r="O285" s="58" t="s">
        <v>16</v>
      </c>
      <c r="P285" s="58" t="s">
        <v>81</v>
      </c>
      <c r="Q285" s="58" t="s">
        <v>82</v>
      </c>
      <c r="R285" s="50">
        <v>45233</v>
      </c>
      <c r="S285" s="51"/>
      <c r="T285" s="52">
        <f>M285*V285</f>
        <v>63875801447.869995</v>
      </c>
      <c r="U285" s="53">
        <f t="shared" si="18"/>
        <v>84433724.75</v>
      </c>
      <c r="V285" s="52">
        <f t="shared" si="19"/>
        <v>756.52</v>
      </c>
    </row>
    <row r="286" spans="1:22" x14ac:dyDescent="0.35">
      <c r="A286" s="44"/>
      <c r="B286" s="42"/>
      <c r="C286" s="56"/>
      <c r="D286" s="42"/>
      <c r="E286" s="42"/>
      <c r="F286" s="42"/>
      <c r="G286" s="42"/>
      <c r="H286" s="42"/>
      <c r="I286" s="42"/>
      <c r="J286" s="62"/>
      <c r="K286" s="5">
        <f>SUM(K257:K285)</f>
        <v>16308593</v>
      </c>
      <c r="L286" s="16"/>
      <c r="M286" s="17">
        <f>SUM(M257:M285)</f>
        <v>1446560131.5300002</v>
      </c>
      <c r="N286" s="85"/>
      <c r="O286" s="58"/>
      <c r="P286" s="58"/>
      <c r="Q286" s="58"/>
      <c r="R286" s="50"/>
      <c r="S286" s="51"/>
      <c r="T286" s="52"/>
      <c r="U286" s="53"/>
      <c r="V286" s="52">
        <f t="shared" si="19"/>
        <v>756.52</v>
      </c>
    </row>
    <row r="287" spans="1:22" x14ac:dyDescent="0.35">
      <c r="A287" s="44"/>
      <c r="B287" s="42"/>
      <c r="C287" s="56"/>
      <c r="D287" s="42"/>
      <c r="E287" s="42"/>
      <c r="F287" s="42"/>
      <c r="G287" s="42"/>
      <c r="H287" s="42"/>
      <c r="I287" s="42"/>
      <c r="J287" s="62"/>
      <c r="K287" s="5"/>
      <c r="L287" s="16"/>
      <c r="M287" s="17"/>
      <c r="N287" s="85"/>
      <c r="O287" s="58"/>
      <c r="P287" s="58"/>
      <c r="Q287" s="58"/>
      <c r="R287" s="50"/>
      <c r="S287" s="51"/>
      <c r="T287" s="52"/>
      <c r="U287" s="53"/>
      <c r="V287" s="52">
        <f t="shared" si="19"/>
        <v>756.52</v>
      </c>
    </row>
    <row r="288" spans="1:22" ht="16" thickBot="1" x14ac:dyDescent="0.4">
      <c r="A288" s="44"/>
      <c r="B288" s="38"/>
      <c r="C288" s="36"/>
      <c r="D288" s="38"/>
      <c r="E288" s="38"/>
      <c r="F288" s="38"/>
      <c r="G288" s="38"/>
      <c r="H288" s="38"/>
      <c r="I288" s="38"/>
      <c r="J288" s="40"/>
      <c r="K288" s="10"/>
      <c r="L288" s="11"/>
      <c r="M288" s="24"/>
      <c r="N288" s="37"/>
      <c r="O288" s="38"/>
      <c r="P288" s="38"/>
      <c r="Q288" s="38"/>
      <c r="R288" s="50"/>
      <c r="S288" s="51"/>
      <c r="T288" s="52"/>
      <c r="U288" s="53"/>
      <c r="V288" s="91"/>
    </row>
    <row r="289" spans="1:22" x14ac:dyDescent="0.35">
      <c r="A289" s="44"/>
      <c r="B289" s="81" t="s">
        <v>592</v>
      </c>
      <c r="C289" s="45" t="s">
        <v>279</v>
      </c>
      <c r="D289" s="46">
        <v>45194</v>
      </c>
      <c r="E289" s="47">
        <v>45224</v>
      </c>
      <c r="F289" s="48" t="s">
        <v>593</v>
      </c>
      <c r="G289" s="48" t="s">
        <v>300</v>
      </c>
      <c r="H289" s="48" t="s">
        <v>301</v>
      </c>
      <c r="I289" s="48" t="s">
        <v>78</v>
      </c>
      <c r="J289" s="45" t="s">
        <v>594</v>
      </c>
      <c r="K289" s="13">
        <v>443000</v>
      </c>
      <c r="L289" s="14">
        <v>89.983999999999995</v>
      </c>
      <c r="M289" s="15">
        <v>39862912</v>
      </c>
      <c r="N289" s="82" t="s">
        <v>80</v>
      </c>
      <c r="O289" s="49" t="s">
        <v>14</v>
      </c>
      <c r="P289" s="49" t="s">
        <v>92</v>
      </c>
      <c r="Q289" s="49" t="s">
        <v>93</v>
      </c>
      <c r="R289" s="50">
        <v>45224</v>
      </c>
      <c r="S289" s="5">
        <f t="shared" si="20"/>
        <v>39862912</v>
      </c>
      <c r="T289" s="52">
        <f>M289*V289</f>
        <v>30625080773.119999</v>
      </c>
      <c r="U289" s="53">
        <f t="shared" ref="U289:U320" si="21">M289-S289</f>
        <v>0</v>
      </c>
      <c r="V289" s="83">
        <f>768.26</f>
        <v>768.26</v>
      </c>
    </row>
    <row r="290" spans="1:22" x14ac:dyDescent="0.35">
      <c r="A290" s="44"/>
      <c r="B290" s="84" t="s">
        <v>592</v>
      </c>
      <c r="C290" s="56" t="s">
        <v>453</v>
      </c>
      <c r="D290" s="50">
        <v>45194</v>
      </c>
      <c r="E290" s="57">
        <v>45284</v>
      </c>
      <c r="F290" s="42" t="s">
        <v>595</v>
      </c>
      <c r="G290" s="42" t="s">
        <v>596</v>
      </c>
      <c r="H290" s="42" t="s">
        <v>300</v>
      </c>
      <c r="I290" s="42" t="s">
        <v>78</v>
      </c>
      <c r="J290" s="56" t="s">
        <v>597</v>
      </c>
      <c r="K290" s="5">
        <v>553182</v>
      </c>
      <c r="L290" s="16">
        <v>89.983999999999995</v>
      </c>
      <c r="M290" s="17">
        <v>49777529.090000004</v>
      </c>
      <c r="N290" s="85" t="s">
        <v>67</v>
      </c>
      <c r="O290" s="58" t="s">
        <v>15</v>
      </c>
      <c r="P290" s="58" t="s">
        <v>81</v>
      </c>
      <c r="Q290" s="58" t="s">
        <v>88</v>
      </c>
      <c r="R290" s="50">
        <v>45284</v>
      </c>
      <c r="S290" s="51"/>
      <c r="T290" s="52">
        <f>M290*V290</f>
        <v>38242084498.683403</v>
      </c>
      <c r="U290" s="53">
        <f t="shared" si="21"/>
        <v>49777529.090000004</v>
      </c>
      <c r="V290" s="52">
        <f>V289</f>
        <v>768.26</v>
      </c>
    </row>
    <row r="291" spans="1:22" ht="31" x14ac:dyDescent="0.35">
      <c r="A291" s="44"/>
      <c r="B291" s="84" t="s">
        <v>592</v>
      </c>
      <c r="C291" s="56" t="s">
        <v>453</v>
      </c>
      <c r="D291" s="50">
        <v>45193</v>
      </c>
      <c r="E291" s="57">
        <v>45223</v>
      </c>
      <c r="F291" s="42" t="s">
        <v>598</v>
      </c>
      <c r="G291" s="42" t="s">
        <v>599</v>
      </c>
      <c r="H291" s="42" t="s">
        <v>108</v>
      </c>
      <c r="I291" s="42" t="s">
        <v>78</v>
      </c>
      <c r="J291" s="56" t="s">
        <v>600</v>
      </c>
      <c r="K291" s="5">
        <v>650000</v>
      </c>
      <c r="L291" s="16">
        <v>90.628</v>
      </c>
      <c r="M291" s="17">
        <v>58908200</v>
      </c>
      <c r="N291" s="85" t="s">
        <v>80</v>
      </c>
      <c r="O291" s="58" t="s">
        <v>14</v>
      </c>
      <c r="P291" s="58" t="s">
        <v>125</v>
      </c>
      <c r="Q291" s="58" t="s">
        <v>126</v>
      </c>
      <c r="R291" s="50">
        <v>45223</v>
      </c>
      <c r="S291" s="5"/>
      <c r="T291" s="52">
        <f>M291*V291</f>
        <v>45256813732</v>
      </c>
      <c r="U291" s="53">
        <f t="shared" si="21"/>
        <v>58908200</v>
      </c>
      <c r="V291" s="52">
        <f t="shared" ref="V291:V322" si="22">V290</f>
        <v>768.26</v>
      </c>
    </row>
    <row r="292" spans="1:22" ht="31" x14ac:dyDescent="0.35">
      <c r="A292" s="44"/>
      <c r="B292" s="84" t="s">
        <v>592</v>
      </c>
      <c r="C292" s="56" t="s">
        <v>453</v>
      </c>
      <c r="D292" s="50">
        <v>45193</v>
      </c>
      <c r="E292" s="57">
        <v>45223</v>
      </c>
      <c r="F292" s="42" t="s">
        <v>598</v>
      </c>
      <c r="G292" s="42" t="s">
        <v>599</v>
      </c>
      <c r="H292" s="42" t="s">
        <v>108</v>
      </c>
      <c r="I292" s="42" t="s">
        <v>78</v>
      </c>
      <c r="J292" s="56" t="s">
        <v>601</v>
      </c>
      <c r="K292" s="5">
        <v>347480</v>
      </c>
      <c r="L292" s="16">
        <v>90.628</v>
      </c>
      <c r="M292" s="17">
        <v>31491417.440000001</v>
      </c>
      <c r="N292" s="85" t="s">
        <v>80</v>
      </c>
      <c r="O292" s="58" t="s">
        <v>14</v>
      </c>
      <c r="P292" s="58" t="s">
        <v>125</v>
      </c>
      <c r="Q292" s="58" t="s">
        <v>126</v>
      </c>
      <c r="R292" s="50">
        <v>45223</v>
      </c>
      <c r="S292" s="5"/>
      <c r="T292" s="52">
        <f>M292*V292</f>
        <v>24193596362.454399</v>
      </c>
      <c r="U292" s="53">
        <f t="shared" si="21"/>
        <v>31491417.440000001</v>
      </c>
      <c r="V292" s="52">
        <f t="shared" si="22"/>
        <v>768.26</v>
      </c>
    </row>
    <row r="293" spans="1:22" ht="31" x14ac:dyDescent="0.35">
      <c r="A293" s="44"/>
      <c r="B293" s="84" t="s">
        <v>592</v>
      </c>
      <c r="C293" s="56" t="s">
        <v>602</v>
      </c>
      <c r="D293" s="50">
        <v>45183</v>
      </c>
      <c r="E293" s="57">
        <v>45273</v>
      </c>
      <c r="F293" s="42" t="s">
        <v>603</v>
      </c>
      <c r="G293" s="42" t="s">
        <v>180</v>
      </c>
      <c r="H293" s="42" t="s">
        <v>45</v>
      </c>
      <c r="I293" s="42" t="s">
        <v>46</v>
      </c>
      <c r="J293" s="56" t="s">
        <v>604</v>
      </c>
      <c r="K293" s="5">
        <v>922478</v>
      </c>
      <c r="L293" s="16">
        <v>95.588999999999999</v>
      </c>
      <c r="M293" s="17">
        <v>88178749.540000007</v>
      </c>
      <c r="N293" s="85" t="s">
        <v>48</v>
      </c>
      <c r="O293" s="58" t="s">
        <v>16</v>
      </c>
      <c r="P293" s="58" t="s">
        <v>81</v>
      </c>
      <c r="Q293" s="58" t="s">
        <v>82</v>
      </c>
      <c r="R293" s="50">
        <v>45273</v>
      </c>
      <c r="S293" s="51"/>
      <c r="T293" s="52">
        <f>M293*V293</f>
        <v>67744206121.600403</v>
      </c>
      <c r="U293" s="53">
        <f t="shared" si="21"/>
        <v>88178749.540000007</v>
      </c>
      <c r="V293" s="52">
        <f t="shared" si="22"/>
        <v>768.26</v>
      </c>
    </row>
    <row r="294" spans="1:22" x14ac:dyDescent="0.35">
      <c r="A294" s="44"/>
      <c r="B294" s="84" t="s">
        <v>592</v>
      </c>
      <c r="C294" s="56" t="s">
        <v>605</v>
      </c>
      <c r="D294" s="50">
        <v>45173</v>
      </c>
      <c r="E294" s="57">
        <v>45263</v>
      </c>
      <c r="F294" s="42" t="s">
        <v>261</v>
      </c>
      <c r="G294" s="42" t="s">
        <v>180</v>
      </c>
      <c r="H294" s="42" t="s">
        <v>45</v>
      </c>
      <c r="I294" s="42" t="s">
        <v>46</v>
      </c>
      <c r="J294" s="56" t="s">
        <v>606</v>
      </c>
      <c r="K294" s="5">
        <v>918471</v>
      </c>
      <c r="L294" s="16">
        <v>94.793999999999997</v>
      </c>
      <c r="M294" s="17">
        <v>87065539.969999999</v>
      </c>
      <c r="N294" s="85" t="s">
        <v>48</v>
      </c>
      <c r="O294" s="58" t="s">
        <v>16</v>
      </c>
      <c r="P294" s="58" t="s">
        <v>81</v>
      </c>
      <c r="Q294" s="58" t="s">
        <v>82</v>
      </c>
      <c r="R294" s="50">
        <v>45263</v>
      </c>
      <c r="S294" s="51"/>
      <c r="T294" s="52">
        <f>M294*V294</f>
        <v>66888971737.352196</v>
      </c>
      <c r="U294" s="53">
        <f t="shared" si="21"/>
        <v>87065539.969999999</v>
      </c>
      <c r="V294" s="52">
        <f t="shared" si="22"/>
        <v>768.26</v>
      </c>
    </row>
    <row r="295" spans="1:22" x14ac:dyDescent="0.35">
      <c r="A295" s="44"/>
      <c r="B295" s="84" t="s">
        <v>592</v>
      </c>
      <c r="C295" s="56" t="s">
        <v>488</v>
      </c>
      <c r="D295" s="50">
        <v>45190</v>
      </c>
      <c r="E295" s="57">
        <v>45280</v>
      </c>
      <c r="F295" s="42" t="s">
        <v>607</v>
      </c>
      <c r="G295" s="42" t="s">
        <v>189</v>
      </c>
      <c r="H295" s="42" t="s">
        <v>136</v>
      </c>
      <c r="I295" s="42" t="s">
        <v>46</v>
      </c>
      <c r="J295" s="56" t="s">
        <v>608</v>
      </c>
      <c r="K295" s="5">
        <v>275200</v>
      </c>
      <c r="L295" s="16">
        <v>94.783000000000001</v>
      </c>
      <c r="M295" s="17">
        <v>26084281.600000001</v>
      </c>
      <c r="N295" s="85" t="s">
        <v>48</v>
      </c>
      <c r="O295" s="58" t="s">
        <v>16</v>
      </c>
      <c r="P295" s="58" t="s">
        <v>81</v>
      </c>
      <c r="Q295" s="58" t="s">
        <v>82</v>
      </c>
      <c r="R295" s="50">
        <v>45280</v>
      </c>
      <c r="S295" s="51"/>
      <c r="T295" s="52">
        <f>M295*V295</f>
        <v>20039510182.016003</v>
      </c>
      <c r="U295" s="53">
        <f t="shared" si="21"/>
        <v>26084281.600000001</v>
      </c>
      <c r="V295" s="52">
        <f t="shared" si="22"/>
        <v>768.26</v>
      </c>
    </row>
    <row r="296" spans="1:22" x14ac:dyDescent="0.35">
      <c r="A296" s="44"/>
      <c r="B296" s="84" t="s">
        <v>592</v>
      </c>
      <c r="C296" s="56" t="s">
        <v>488</v>
      </c>
      <c r="D296" s="50">
        <v>45190</v>
      </c>
      <c r="E296" s="57">
        <v>45280</v>
      </c>
      <c r="F296" s="42" t="s">
        <v>607</v>
      </c>
      <c r="G296" s="42" t="s">
        <v>189</v>
      </c>
      <c r="H296" s="42" t="s">
        <v>136</v>
      </c>
      <c r="I296" s="42" t="s">
        <v>46</v>
      </c>
      <c r="J296" s="56" t="s">
        <v>609</v>
      </c>
      <c r="K296" s="5">
        <v>50000</v>
      </c>
      <c r="L296" s="16">
        <v>94.783000000000001</v>
      </c>
      <c r="M296" s="17">
        <v>4739150</v>
      </c>
      <c r="N296" s="85" t="s">
        <v>48</v>
      </c>
      <c r="O296" s="58" t="s">
        <v>16</v>
      </c>
      <c r="P296" s="58" t="s">
        <v>81</v>
      </c>
      <c r="Q296" s="58" t="s">
        <v>82</v>
      </c>
      <c r="R296" s="50">
        <v>45280</v>
      </c>
      <c r="S296" s="51"/>
      <c r="T296" s="52">
        <f>M296*V296</f>
        <v>3640899379</v>
      </c>
      <c r="U296" s="53">
        <f t="shared" si="21"/>
        <v>4739150</v>
      </c>
      <c r="V296" s="52">
        <f t="shared" si="22"/>
        <v>768.26</v>
      </c>
    </row>
    <row r="297" spans="1:22" x14ac:dyDescent="0.35">
      <c r="A297" s="44"/>
      <c r="B297" s="84" t="s">
        <v>592</v>
      </c>
      <c r="C297" s="56" t="s">
        <v>488</v>
      </c>
      <c r="D297" s="50">
        <v>45190</v>
      </c>
      <c r="E297" s="57">
        <v>45280</v>
      </c>
      <c r="F297" s="42" t="s">
        <v>607</v>
      </c>
      <c r="G297" s="42" t="s">
        <v>189</v>
      </c>
      <c r="H297" s="42" t="s">
        <v>136</v>
      </c>
      <c r="I297" s="42" t="s">
        <v>46</v>
      </c>
      <c r="J297" s="56" t="s">
        <v>610</v>
      </c>
      <c r="K297" s="5">
        <v>250000</v>
      </c>
      <c r="L297" s="16">
        <v>94.783000000000001</v>
      </c>
      <c r="M297" s="17">
        <v>23695750</v>
      </c>
      <c r="N297" s="85" t="s">
        <v>48</v>
      </c>
      <c r="O297" s="58" t="s">
        <v>16</v>
      </c>
      <c r="P297" s="58" t="s">
        <v>81</v>
      </c>
      <c r="Q297" s="58" t="s">
        <v>82</v>
      </c>
      <c r="R297" s="50">
        <v>45280</v>
      </c>
      <c r="S297" s="51"/>
      <c r="T297" s="52">
        <f>M297*V297</f>
        <v>18204496895</v>
      </c>
      <c r="U297" s="53">
        <f t="shared" si="21"/>
        <v>23695750</v>
      </c>
      <c r="V297" s="52">
        <f t="shared" si="22"/>
        <v>768.26</v>
      </c>
    </row>
    <row r="298" spans="1:22" x14ac:dyDescent="0.35">
      <c r="A298" s="44"/>
      <c r="B298" s="84" t="s">
        <v>592</v>
      </c>
      <c r="C298" s="56" t="s">
        <v>488</v>
      </c>
      <c r="D298" s="50">
        <v>45190</v>
      </c>
      <c r="E298" s="57">
        <v>45280</v>
      </c>
      <c r="F298" s="42" t="s">
        <v>607</v>
      </c>
      <c r="G298" s="42" t="s">
        <v>189</v>
      </c>
      <c r="H298" s="42" t="s">
        <v>136</v>
      </c>
      <c r="I298" s="42" t="s">
        <v>46</v>
      </c>
      <c r="J298" s="56" t="s">
        <v>611</v>
      </c>
      <c r="K298" s="5">
        <v>422200</v>
      </c>
      <c r="L298" s="16">
        <v>94.783000000000001</v>
      </c>
      <c r="M298" s="17">
        <v>40017382.600000001</v>
      </c>
      <c r="N298" s="85" t="s">
        <v>48</v>
      </c>
      <c r="O298" s="58" t="s">
        <v>16</v>
      </c>
      <c r="P298" s="58" t="s">
        <v>81</v>
      </c>
      <c r="Q298" s="58" t="s">
        <v>82</v>
      </c>
      <c r="R298" s="50">
        <v>45280</v>
      </c>
      <c r="S298" s="51"/>
      <c r="T298" s="52">
        <f>M298*V298</f>
        <v>30743754356.276001</v>
      </c>
      <c r="U298" s="53">
        <f t="shared" si="21"/>
        <v>40017382.600000001</v>
      </c>
      <c r="V298" s="52">
        <f t="shared" si="22"/>
        <v>768.26</v>
      </c>
    </row>
    <row r="299" spans="1:22" x14ac:dyDescent="0.35">
      <c r="A299" s="44"/>
      <c r="B299" s="84" t="s">
        <v>592</v>
      </c>
      <c r="C299" s="56" t="s">
        <v>538</v>
      </c>
      <c r="D299" s="50">
        <v>45196</v>
      </c>
      <c r="E299" s="57">
        <v>45226</v>
      </c>
      <c r="F299" s="42" t="s">
        <v>607</v>
      </c>
      <c r="G299" s="42" t="s">
        <v>189</v>
      </c>
      <c r="H299" s="42" t="s">
        <v>546</v>
      </c>
      <c r="I299" s="42" t="s">
        <v>46</v>
      </c>
      <c r="J299" s="56" t="s">
        <v>612</v>
      </c>
      <c r="K299" s="5">
        <v>230000</v>
      </c>
      <c r="L299" s="16">
        <v>90.992999999999995</v>
      </c>
      <c r="M299" s="17">
        <v>20928390</v>
      </c>
      <c r="N299" s="85" t="s">
        <v>48</v>
      </c>
      <c r="O299" s="58" t="s">
        <v>16</v>
      </c>
      <c r="P299" s="58" t="s">
        <v>212</v>
      </c>
      <c r="Q299" s="58" t="s">
        <v>613</v>
      </c>
      <c r="R299" s="50">
        <v>45226</v>
      </c>
      <c r="S299" s="51">
        <f t="shared" si="20"/>
        <v>20928390</v>
      </c>
      <c r="T299" s="52">
        <f>M299*V299</f>
        <v>16078444901.4</v>
      </c>
      <c r="U299" s="53">
        <f t="shared" si="21"/>
        <v>0</v>
      </c>
      <c r="V299" s="52">
        <f t="shared" si="22"/>
        <v>768.26</v>
      </c>
    </row>
    <row r="300" spans="1:22" x14ac:dyDescent="0.35">
      <c r="A300" s="44"/>
      <c r="B300" s="84" t="s">
        <v>592</v>
      </c>
      <c r="C300" s="56" t="s">
        <v>538</v>
      </c>
      <c r="D300" s="50">
        <v>45196</v>
      </c>
      <c r="E300" s="57">
        <v>45226</v>
      </c>
      <c r="F300" s="42" t="s">
        <v>607</v>
      </c>
      <c r="G300" s="42" t="s">
        <v>189</v>
      </c>
      <c r="H300" s="42" t="s">
        <v>97</v>
      </c>
      <c r="I300" s="42" t="s">
        <v>46</v>
      </c>
      <c r="J300" s="56" t="s">
        <v>614</v>
      </c>
      <c r="K300" s="5">
        <v>380000</v>
      </c>
      <c r="L300" s="16">
        <v>90.992999999999995</v>
      </c>
      <c r="M300" s="17">
        <v>34577340</v>
      </c>
      <c r="N300" s="85" t="s">
        <v>48</v>
      </c>
      <c r="O300" s="58" t="s">
        <v>16</v>
      </c>
      <c r="P300" s="58" t="s">
        <v>212</v>
      </c>
      <c r="Q300" s="58" t="s">
        <v>613</v>
      </c>
      <c r="R300" s="50">
        <v>45226</v>
      </c>
      <c r="S300" s="51">
        <f t="shared" si="20"/>
        <v>34577340</v>
      </c>
      <c r="T300" s="52">
        <f>M300*V300</f>
        <v>26564387228.400002</v>
      </c>
      <c r="U300" s="53">
        <f t="shared" si="21"/>
        <v>0</v>
      </c>
      <c r="V300" s="52">
        <f t="shared" si="22"/>
        <v>768.26</v>
      </c>
    </row>
    <row r="301" spans="1:22" x14ac:dyDescent="0.35">
      <c r="A301" s="44"/>
      <c r="B301" s="84" t="s">
        <v>592</v>
      </c>
      <c r="C301" s="56" t="s">
        <v>538</v>
      </c>
      <c r="D301" s="50">
        <v>45196</v>
      </c>
      <c r="E301" s="57">
        <v>45226</v>
      </c>
      <c r="F301" s="42" t="s">
        <v>607</v>
      </c>
      <c r="G301" s="42" t="s">
        <v>189</v>
      </c>
      <c r="H301" s="42" t="s">
        <v>45</v>
      </c>
      <c r="I301" s="42" t="s">
        <v>46</v>
      </c>
      <c r="J301" s="56" t="s">
        <v>615</v>
      </c>
      <c r="K301" s="5">
        <v>388789</v>
      </c>
      <c r="L301" s="16">
        <v>90.992999999999995</v>
      </c>
      <c r="M301" s="17">
        <v>35377077.479999997</v>
      </c>
      <c r="N301" s="85" t="s">
        <v>48</v>
      </c>
      <c r="O301" s="58" t="s">
        <v>16</v>
      </c>
      <c r="P301" s="58" t="s">
        <v>212</v>
      </c>
      <c r="Q301" s="58" t="s">
        <v>613</v>
      </c>
      <c r="R301" s="50">
        <v>45226</v>
      </c>
      <c r="S301" s="51">
        <f t="shared" si="20"/>
        <v>35377077.479999997</v>
      </c>
      <c r="T301" s="52">
        <f>M301*V301</f>
        <v>27178793544.784798</v>
      </c>
      <c r="U301" s="53">
        <f t="shared" si="21"/>
        <v>0</v>
      </c>
      <c r="V301" s="52">
        <f t="shared" si="22"/>
        <v>768.26</v>
      </c>
    </row>
    <row r="302" spans="1:22" ht="31" x14ac:dyDescent="0.35">
      <c r="A302" s="44"/>
      <c r="B302" s="84" t="s">
        <v>592</v>
      </c>
      <c r="C302" s="56" t="s">
        <v>327</v>
      </c>
      <c r="D302" s="50">
        <v>45181</v>
      </c>
      <c r="E302" s="57">
        <v>45271</v>
      </c>
      <c r="F302" s="42" t="s">
        <v>438</v>
      </c>
      <c r="G302" s="42" t="s">
        <v>76</v>
      </c>
      <c r="H302" s="42" t="s">
        <v>77</v>
      </c>
      <c r="I302" s="42" t="s">
        <v>78</v>
      </c>
      <c r="J302" s="56" t="s">
        <v>616</v>
      </c>
      <c r="K302" s="5">
        <v>888279</v>
      </c>
      <c r="L302" s="16">
        <v>97.927000000000007</v>
      </c>
      <c r="M302" s="17">
        <v>86986497.629999995</v>
      </c>
      <c r="N302" s="85" t="s">
        <v>477</v>
      </c>
      <c r="O302" s="58" t="s">
        <v>17</v>
      </c>
      <c r="P302" s="58" t="s">
        <v>81</v>
      </c>
      <c r="Q302" s="58" t="s">
        <v>84</v>
      </c>
      <c r="R302" s="50">
        <v>45271</v>
      </c>
      <c r="S302" s="51"/>
      <c r="T302" s="52">
        <f>M302*V302</f>
        <v>66828246669.223793</v>
      </c>
      <c r="U302" s="53">
        <f t="shared" si="21"/>
        <v>86986497.629999995</v>
      </c>
      <c r="V302" s="52">
        <f t="shared" si="22"/>
        <v>768.26</v>
      </c>
    </row>
    <row r="303" spans="1:22" x14ac:dyDescent="0.35">
      <c r="A303" s="44"/>
      <c r="B303" s="84" t="s">
        <v>592</v>
      </c>
      <c r="C303" s="56" t="s">
        <v>617</v>
      </c>
      <c r="D303" s="50">
        <v>45178</v>
      </c>
      <c r="E303" s="57">
        <v>45268</v>
      </c>
      <c r="F303" s="42" t="s">
        <v>361</v>
      </c>
      <c r="G303" s="42" t="s">
        <v>76</v>
      </c>
      <c r="H303" s="42" t="s">
        <v>77</v>
      </c>
      <c r="I303" s="42" t="s">
        <v>78</v>
      </c>
      <c r="J303" s="56" t="s">
        <v>618</v>
      </c>
      <c r="K303" s="5">
        <v>949910</v>
      </c>
      <c r="L303" s="16">
        <v>93.968000000000004</v>
      </c>
      <c r="M303" s="17">
        <v>89261142.879999995</v>
      </c>
      <c r="N303" s="85" t="s">
        <v>67</v>
      </c>
      <c r="O303" s="58" t="s">
        <v>15</v>
      </c>
      <c r="P303" s="58" t="s">
        <v>81</v>
      </c>
      <c r="Q303" s="58" t="s">
        <v>88</v>
      </c>
      <c r="R303" s="50">
        <v>45268</v>
      </c>
      <c r="S303" s="51"/>
      <c r="T303" s="52">
        <f>M303*V303</f>
        <v>68575765628.988792</v>
      </c>
      <c r="U303" s="53">
        <f t="shared" si="21"/>
        <v>89261142.879999995</v>
      </c>
      <c r="V303" s="52">
        <f t="shared" si="22"/>
        <v>768.26</v>
      </c>
    </row>
    <row r="304" spans="1:22" x14ac:dyDescent="0.35">
      <c r="A304" s="44"/>
      <c r="B304" s="84" t="s">
        <v>592</v>
      </c>
      <c r="C304" s="56" t="s">
        <v>279</v>
      </c>
      <c r="D304" s="50">
        <v>45181</v>
      </c>
      <c r="E304" s="57">
        <v>45211</v>
      </c>
      <c r="F304" s="42" t="s">
        <v>438</v>
      </c>
      <c r="G304" s="42" t="s">
        <v>76</v>
      </c>
      <c r="H304" s="42" t="s">
        <v>77</v>
      </c>
      <c r="I304" s="42" t="s">
        <v>78</v>
      </c>
      <c r="J304" s="56" t="s">
        <v>619</v>
      </c>
      <c r="K304" s="5">
        <v>100000</v>
      </c>
      <c r="L304" s="16">
        <v>97.927000000000007</v>
      </c>
      <c r="M304" s="17">
        <v>9792700</v>
      </c>
      <c r="N304" s="85" t="s">
        <v>80</v>
      </c>
      <c r="O304" s="58" t="s">
        <v>14</v>
      </c>
      <c r="P304" s="58" t="s">
        <v>92</v>
      </c>
      <c r="Q304" s="58" t="s">
        <v>93</v>
      </c>
      <c r="R304" s="50">
        <v>45211</v>
      </c>
      <c r="S304" s="5">
        <f t="shared" si="20"/>
        <v>9792700</v>
      </c>
      <c r="T304" s="52">
        <f>M304*V304</f>
        <v>7523339702</v>
      </c>
      <c r="U304" s="53">
        <f t="shared" si="21"/>
        <v>0</v>
      </c>
      <c r="V304" s="52">
        <f t="shared" si="22"/>
        <v>768.26</v>
      </c>
    </row>
    <row r="305" spans="1:22" x14ac:dyDescent="0.35">
      <c r="A305" s="44"/>
      <c r="B305" s="84" t="s">
        <v>592</v>
      </c>
      <c r="C305" s="56" t="s">
        <v>279</v>
      </c>
      <c r="D305" s="50">
        <v>45198</v>
      </c>
      <c r="E305" s="57">
        <v>45228</v>
      </c>
      <c r="F305" s="42" t="s">
        <v>361</v>
      </c>
      <c r="G305" s="42" t="s">
        <v>76</v>
      </c>
      <c r="H305" s="42" t="s">
        <v>77</v>
      </c>
      <c r="I305" s="42" t="s">
        <v>78</v>
      </c>
      <c r="J305" s="56" t="s">
        <v>620</v>
      </c>
      <c r="K305" s="5">
        <v>100000</v>
      </c>
      <c r="L305" s="16">
        <v>93.968000000000004</v>
      </c>
      <c r="M305" s="17">
        <v>9396800</v>
      </c>
      <c r="N305" s="85" t="s">
        <v>80</v>
      </c>
      <c r="O305" s="58" t="s">
        <v>14</v>
      </c>
      <c r="P305" s="58" t="s">
        <v>92</v>
      </c>
      <c r="Q305" s="58" t="s">
        <v>93</v>
      </c>
      <c r="R305" s="50">
        <v>45228</v>
      </c>
      <c r="S305" s="5">
        <f t="shared" si="20"/>
        <v>9396800</v>
      </c>
      <c r="T305" s="52">
        <f>M305*V305</f>
        <v>7219185568</v>
      </c>
      <c r="U305" s="53">
        <f t="shared" si="21"/>
        <v>0</v>
      </c>
      <c r="V305" s="52">
        <f t="shared" si="22"/>
        <v>768.26</v>
      </c>
    </row>
    <row r="306" spans="1:22" x14ac:dyDescent="0.35">
      <c r="A306" s="44"/>
      <c r="B306" s="84" t="s">
        <v>592</v>
      </c>
      <c r="C306" s="56" t="s">
        <v>617</v>
      </c>
      <c r="D306" s="50">
        <v>45178</v>
      </c>
      <c r="E306" s="57">
        <v>45268</v>
      </c>
      <c r="F306" s="42" t="s">
        <v>573</v>
      </c>
      <c r="G306" s="42" t="s">
        <v>102</v>
      </c>
      <c r="H306" s="42" t="s">
        <v>103</v>
      </c>
      <c r="I306" s="42" t="s">
        <v>46</v>
      </c>
      <c r="J306" s="56" t="s">
        <v>621</v>
      </c>
      <c r="K306" s="5">
        <v>630506</v>
      </c>
      <c r="L306" s="16">
        <v>97.210999999999999</v>
      </c>
      <c r="M306" s="17">
        <v>61292118.770000003</v>
      </c>
      <c r="N306" s="85" t="s">
        <v>48</v>
      </c>
      <c r="O306" s="58" t="s">
        <v>16</v>
      </c>
      <c r="P306" s="58" t="s">
        <v>81</v>
      </c>
      <c r="Q306" s="58" t="s">
        <v>82</v>
      </c>
      <c r="R306" s="50">
        <v>45268</v>
      </c>
      <c r="S306" s="51"/>
      <c r="T306" s="52">
        <f>M306*V306</f>
        <v>47088283166.240204</v>
      </c>
      <c r="U306" s="53">
        <f t="shared" si="21"/>
        <v>61292118.770000003</v>
      </c>
      <c r="V306" s="52">
        <f t="shared" si="22"/>
        <v>768.26</v>
      </c>
    </row>
    <row r="307" spans="1:22" x14ac:dyDescent="0.35">
      <c r="A307" s="44"/>
      <c r="B307" s="84" t="s">
        <v>592</v>
      </c>
      <c r="C307" s="56" t="s">
        <v>327</v>
      </c>
      <c r="D307" s="50">
        <v>45180</v>
      </c>
      <c r="E307" s="57">
        <v>45270</v>
      </c>
      <c r="F307" s="42" t="s">
        <v>272</v>
      </c>
      <c r="G307" s="42" t="s">
        <v>112</v>
      </c>
      <c r="H307" s="42" t="s">
        <v>113</v>
      </c>
      <c r="I307" s="42" t="s">
        <v>78</v>
      </c>
      <c r="J307" s="56" t="s">
        <v>622</v>
      </c>
      <c r="K307" s="5">
        <v>951417</v>
      </c>
      <c r="L307" s="16">
        <v>98.212999999999994</v>
      </c>
      <c r="M307" s="17">
        <v>93441517.819999993</v>
      </c>
      <c r="N307" s="85" t="s">
        <v>477</v>
      </c>
      <c r="O307" s="58" t="s">
        <v>17</v>
      </c>
      <c r="P307" s="58" t="s">
        <v>81</v>
      </c>
      <c r="Q307" s="58" t="s">
        <v>84</v>
      </c>
      <c r="R307" s="50">
        <v>45270</v>
      </c>
      <c r="S307" s="51"/>
      <c r="T307" s="52">
        <f>M307*V307</f>
        <v>71787380480.393188</v>
      </c>
      <c r="U307" s="53">
        <f t="shared" si="21"/>
        <v>93441517.819999993</v>
      </c>
      <c r="V307" s="52">
        <f t="shared" si="22"/>
        <v>768.26</v>
      </c>
    </row>
    <row r="308" spans="1:22" x14ac:dyDescent="0.35">
      <c r="A308" s="44"/>
      <c r="B308" s="84" t="s">
        <v>592</v>
      </c>
      <c r="C308" s="56" t="s">
        <v>623</v>
      </c>
      <c r="D308" s="50">
        <v>45198</v>
      </c>
      <c r="E308" s="57">
        <v>45288</v>
      </c>
      <c r="F308" s="42" t="s">
        <v>624</v>
      </c>
      <c r="G308" s="42" t="s">
        <v>208</v>
      </c>
      <c r="H308" s="42" t="s">
        <v>121</v>
      </c>
      <c r="I308" s="42" t="s">
        <v>46</v>
      </c>
      <c r="J308" s="56" t="s">
        <v>625</v>
      </c>
      <c r="K308" s="5">
        <v>896285</v>
      </c>
      <c r="L308" s="16">
        <v>93.507999999999996</v>
      </c>
      <c r="M308" s="17">
        <v>83809817.780000001</v>
      </c>
      <c r="N308" s="85" t="s">
        <v>48</v>
      </c>
      <c r="O308" s="58" t="s">
        <v>16</v>
      </c>
      <c r="P308" s="58" t="s">
        <v>81</v>
      </c>
      <c r="Q308" s="58" t="s">
        <v>82</v>
      </c>
      <c r="R308" s="50">
        <v>45288</v>
      </c>
      <c r="S308" s="51"/>
      <c r="T308" s="52">
        <f>M308*V308</f>
        <v>64387730607.662804</v>
      </c>
      <c r="U308" s="53">
        <f t="shared" si="21"/>
        <v>83809817.780000001</v>
      </c>
      <c r="V308" s="52">
        <f t="shared" si="22"/>
        <v>768.26</v>
      </c>
    </row>
    <row r="309" spans="1:22" x14ac:dyDescent="0.35">
      <c r="A309" s="44"/>
      <c r="B309" s="84" t="s">
        <v>592</v>
      </c>
      <c r="C309" s="56" t="s">
        <v>602</v>
      </c>
      <c r="D309" s="50">
        <v>45180</v>
      </c>
      <c r="E309" s="57"/>
      <c r="F309" s="42" t="s">
        <v>626</v>
      </c>
      <c r="G309" s="42" t="s">
        <v>208</v>
      </c>
      <c r="H309" s="42" t="s">
        <v>121</v>
      </c>
      <c r="I309" s="42" t="s">
        <v>46</v>
      </c>
      <c r="J309" s="56" t="s">
        <v>627</v>
      </c>
      <c r="K309" s="5">
        <v>948233</v>
      </c>
      <c r="L309" s="16">
        <v>98.013000000000005</v>
      </c>
      <c r="M309" s="17">
        <f>K309*L309</f>
        <v>92939161.028999999</v>
      </c>
      <c r="N309" s="85" t="s">
        <v>48</v>
      </c>
      <c r="O309" s="58" t="s">
        <v>16</v>
      </c>
      <c r="P309" s="58" t="s">
        <v>628</v>
      </c>
      <c r="Q309" s="58" t="s">
        <v>629</v>
      </c>
      <c r="R309" s="50"/>
      <c r="S309" s="51">
        <f t="shared" si="20"/>
        <v>92939161.028999999</v>
      </c>
      <c r="T309" s="52">
        <f>M309*V309</f>
        <v>71401439852.139542</v>
      </c>
      <c r="U309" s="53">
        <f t="shared" si="21"/>
        <v>0</v>
      </c>
      <c r="V309" s="52">
        <f t="shared" si="22"/>
        <v>768.26</v>
      </c>
    </row>
    <row r="310" spans="1:22" x14ac:dyDescent="0.35">
      <c r="A310" s="44"/>
      <c r="B310" s="84" t="s">
        <v>592</v>
      </c>
      <c r="C310" s="56" t="s">
        <v>538</v>
      </c>
      <c r="D310" s="50">
        <v>45179</v>
      </c>
      <c r="E310" s="57">
        <v>45209</v>
      </c>
      <c r="F310" s="42" t="s">
        <v>348</v>
      </c>
      <c r="G310" s="42" t="s">
        <v>129</v>
      </c>
      <c r="H310" s="42" t="s">
        <v>136</v>
      </c>
      <c r="I310" s="42" t="s">
        <v>46</v>
      </c>
      <c r="J310" s="56" t="s">
        <v>630</v>
      </c>
      <c r="K310" s="5">
        <v>949042</v>
      </c>
      <c r="L310" s="16">
        <v>97.710999999999999</v>
      </c>
      <c r="M310" s="17">
        <v>92731842.859999999</v>
      </c>
      <c r="N310" s="85" t="s">
        <v>48</v>
      </c>
      <c r="O310" s="58" t="s">
        <v>16</v>
      </c>
      <c r="P310" s="58" t="s">
        <v>61</v>
      </c>
      <c r="Q310" s="58" t="s">
        <v>62</v>
      </c>
      <c r="R310" s="50">
        <v>45209</v>
      </c>
      <c r="S310" s="51">
        <f t="shared" si="20"/>
        <v>92731842.859999999</v>
      </c>
      <c r="T310" s="52">
        <f>M310*V310</f>
        <v>71242165595.623596</v>
      </c>
      <c r="U310" s="53">
        <f t="shared" si="21"/>
        <v>0</v>
      </c>
      <c r="V310" s="52">
        <f t="shared" si="22"/>
        <v>768.26</v>
      </c>
    </row>
    <row r="311" spans="1:22" x14ac:dyDescent="0.35">
      <c r="A311" s="44"/>
      <c r="B311" s="84" t="s">
        <v>592</v>
      </c>
      <c r="C311" s="56" t="s">
        <v>538</v>
      </c>
      <c r="D311" s="50">
        <v>45199</v>
      </c>
      <c r="E311" s="57">
        <v>45229</v>
      </c>
      <c r="F311" s="42" t="s">
        <v>631</v>
      </c>
      <c r="G311" s="42" t="s">
        <v>129</v>
      </c>
      <c r="H311" s="42" t="s">
        <v>121</v>
      </c>
      <c r="I311" s="42" t="s">
        <v>46</v>
      </c>
      <c r="J311" s="56" t="s">
        <v>632</v>
      </c>
      <c r="K311" s="5">
        <v>66000</v>
      </c>
      <c r="L311" s="16">
        <v>92.638000000000005</v>
      </c>
      <c r="M311" s="17">
        <v>6114108</v>
      </c>
      <c r="N311" s="85" t="s">
        <v>48</v>
      </c>
      <c r="O311" s="58" t="s">
        <v>16</v>
      </c>
      <c r="P311" s="58" t="s">
        <v>61</v>
      </c>
      <c r="Q311" s="58" t="s">
        <v>62</v>
      </c>
      <c r="R311" s="50">
        <v>45229</v>
      </c>
      <c r="S311" s="51">
        <f t="shared" si="20"/>
        <v>6114108</v>
      </c>
      <c r="T311" s="52">
        <f>M311*V311</f>
        <v>4697224612.0799999</v>
      </c>
      <c r="U311" s="53">
        <f t="shared" si="21"/>
        <v>0</v>
      </c>
      <c r="V311" s="52">
        <f t="shared" si="22"/>
        <v>768.26</v>
      </c>
    </row>
    <row r="312" spans="1:22" x14ac:dyDescent="0.35">
      <c r="A312" s="44"/>
      <c r="B312" s="84" t="s">
        <v>592</v>
      </c>
      <c r="C312" s="56" t="s">
        <v>538</v>
      </c>
      <c r="D312" s="50">
        <v>45199</v>
      </c>
      <c r="E312" s="57">
        <v>45229</v>
      </c>
      <c r="F312" s="42" t="s">
        <v>631</v>
      </c>
      <c r="G312" s="42" t="s">
        <v>129</v>
      </c>
      <c r="H312" s="42" t="s">
        <v>136</v>
      </c>
      <c r="I312" s="42" t="s">
        <v>46</v>
      </c>
      <c r="J312" s="56" t="s">
        <v>633</v>
      </c>
      <c r="K312" s="5">
        <v>501089</v>
      </c>
      <c r="L312" s="16">
        <v>92.638000000000005</v>
      </c>
      <c r="M312" s="17">
        <v>46419882.780000001</v>
      </c>
      <c r="N312" s="85" t="s">
        <v>48</v>
      </c>
      <c r="O312" s="58" t="s">
        <v>16</v>
      </c>
      <c r="P312" s="58" t="s">
        <v>61</v>
      </c>
      <c r="Q312" s="58" t="s">
        <v>62</v>
      </c>
      <c r="R312" s="50">
        <v>45229</v>
      </c>
      <c r="S312" s="51">
        <f t="shared" si="20"/>
        <v>46419882.780000001</v>
      </c>
      <c r="T312" s="52">
        <f>M312*V312</f>
        <v>35662539144.562798</v>
      </c>
      <c r="U312" s="53">
        <f t="shared" si="21"/>
        <v>0</v>
      </c>
      <c r="V312" s="52">
        <f t="shared" si="22"/>
        <v>768.26</v>
      </c>
    </row>
    <row r="313" spans="1:22" x14ac:dyDescent="0.35">
      <c r="A313" s="44"/>
      <c r="B313" s="84" t="s">
        <v>592</v>
      </c>
      <c r="C313" s="56" t="s">
        <v>538</v>
      </c>
      <c r="D313" s="50">
        <v>45199</v>
      </c>
      <c r="E313" s="57">
        <v>45229</v>
      </c>
      <c r="F313" s="42" t="s">
        <v>631</v>
      </c>
      <c r="G313" s="42" t="s">
        <v>129</v>
      </c>
      <c r="H313" s="42" t="s">
        <v>121</v>
      </c>
      <c r="I313" s="42" t="s">
        <v>46</v>
      </c>
      <c r="J313" s="56" t="s">
        <v>634</v>
      </c>
      <c r="K313" s="5">
        <v>50000</v>
      </c>
      <c r="L313" s="16">
        <v>92.638000000000005</v>
      </c>
      <c r="M313" s="17">
        <v>4631900</v>
      </c>
      <c r="N313" s="85" t="s">
        <v>48</v>
      </c>
      <c r="O313" s="58" t="s">
        <v>16</v>
      </c>
      <c r="P313" s="58" t="s">
        <v>61</v>
      </c>
      <c r="Q313" s="58" t="s">
        <v>62</v>
      </c>
      <c r="R313" s="50">
        <v>45229</v>
      </c>
      <c r="S313" s="51">
        <f t="shared" si="20"/>
        <v>4631900</v>
      </c>
      <c r="T313" s="52">
        <f>M313*V313</f>
        <v>3558503494</v>
      </c>
      <c r="U313" s="53">
        <f t="shared" si="21"/>
        <v>0</v>
      </c>
      <c r="V313" s="52">
        <f t="shared" si="22"/>
        <v>768.26</v>
      </c>
    </row>
    <row r="314" spans="1:22" x14ac:dyDescent="0.35">
      <c r="A314" s="44"/>
      <c r="B314" s="84" t="s">
        <v>592</v>
      </c>
      <c r="C314" s="56" t="s">
        <v>635</v>
      </c>
      <c r="D314" s="50">
        <v>45187</v>
      </c>
      <c r="E314" s="57">
        <v>45217</v>
      </c>
      <c r="F314" s="42" t="s">
        <v>636</v>
      </c>
      <c r="G314" s="42" t="s">
        <v>129</v>
      </c>
      <c r="H314" s="42" t="s">
        <v>130</v>
      </c>
      <c r="I314" s="42" t="s">
        <v>78</v>
      </c>
      <c r="J314" s="56" t="s">
        <v>637</v>
      </c>
      <c r="K314" s="5">
        <v>20000</v>
      </c>
      <c r="L314" s="16">
        <v>98.34</v>
      </c>
      <c r="M314" s="17">
        <v>1966800</v>
      </c>
      <c r="N314" s="85" t="s">
        <v>80</v>
      </c>
      <c r="O314" s="58" t="s">
        <v>14</v>
      </c>
      <c r="P314" s="58" t="s">
        <v>134</v>
      </c>
      <c r="Q314" s="58" t="s">
        <v>135</v>
      </c>
      <c r="R314" s="50">
        <v>45217</v>
      </c>
      <c r="S314" s="5">
        <f t="shared" si="20"/>
        <v>1966800</v>
      </c>
      <c r="T314" s="52">
        <f>M314*V314</f>
        <v>1511013768</v>
      </c>
      <c r="U314" s="53">
        <f t="shared" si="21"/>
        <v>0</v>
      </c>
      <c r="V314" s="52">
        <f t="shared" si="22"/>
        <v>768.26</v>
      </c>
    </row>
    <row r="315" spans="1:22" x14ac:dyDescent="0.35">
      <c r="A315" s="44"/>
      <c r="B315" s="84" t="s">
        <v>592</v>
      </c>
      <c r="C315" s="56" t="s">
        <v>635</v>
      </c>
      <c r="D315" s="50">
        <v>45187</v>
      </c>
      <c r="E315" s="57">
        <v>45217</v>
      </c>
      <c r="F315" s="42" t="s">
        <v>636</v>
      </c>
      <c r="G315" s="42" t="s">
        <v>129</v>
      </c>
      <c r="H315" s="42" t="s">
        <v>130</v>
      </c>
      <c r="I315" s="42" t="s">
        <v>78</v>
      </c>
      <c r="J315" s="56" t="s">
        <v>638</v>
      </c>
      <c r="K315" s="5">
        <v>40000</v>
      </c>
      <c r="L315" s="16">
        <v>98.34</v>
      </c>
      <c r="M315" s="17">
        <v>3933600</v>
      </c>
      <c r="N315" s="85" t="s">
        <v>80</v>
      </c>
      <c r="O315" s="58" t="s">
        <v>14</v>
      </c>
      <c r="P315" s="58" t="s">
        <v>134</v>
      </c>
      <c r="Q315" s="58" t="s">
        <v>135</v>
      </c>
      <c r="R315" s="50">
        <v>45217</v>
      </c>
      <c r="S315" s="5">
        <f t="shared" si="20"/>
        <v>3933600</v>
      </c>
      <c r="T315" s="52">
        <f>M315*V315</f>
        <v>3022027536</v>
      </c>
      <c r="U315" s="53">
        <f t="shared" si="21"/>
        <v>0</v>
      </c>
      <c r="V315" s="52">
        <f t="shared" si="22"/>
        <v>768.26</v>
      </c>
    </row>
    <row r="316" spans="1:22" x14ac:dyDescent="0.35">
      <c r="A316" s="44"/>
      <c r="B316" s="84" t="s">
        <v>592</v>
      </c>
      <c r="C316" s="56" t="s">
        <v>461</v>
      </c>
      <c r="D316" s="50">
        <v>45176</v>
      </c>
      <c r="E316" s="57">
        <v>45206</v>
      </c>
      <c r="F316" s="42" t="s">
        <v>289</v>
      </c>
      <c r="G316" s="42" t="s">
        <v>149</v>
      </c>
      <c r="H316" s="42" t="s">
        <v>150</v>
      </c>
      <c r="I316" s="42" t="s">
        <v>78</v>
      </c>
      <c r="J316" s="56" t="s">
        <v>639</v>
      </c>
      <c r="K316" s="5">
        <v>280000</v>
      </c>
      <c r="L316" s="16">
        <v>99.403999999999996</v>
      </c>
      <c r="M316" s="17">
        <v>27833120</v>
      </c>
      <c r="N316" s="85" t="s">
        <v>477</v>
      </c>
      <c r="O316" s="58" t="s">
        <v>17</v>
      </c>
      <c r="P316" s="5" t="s">
        <v>61</v>
      </c>
      <c r="Q316" s="58" t="s">
        <v>65</v>
      </c>
      <c r="R316" s="50">
        <v>45206</v>
      </c>
      <c r="S316" s="51">
        <f t="shared" si="20"/>
        <v>27833120</v>
      </c>
      <c r="T316" s="52">
        <f>M316*V316</f>
        <v>21383072771.200001</v>
      </c>
      <c r="U316" s="53">
        <f t="shared" si="21"/>
        <v>0</v>
      </c>
      <c r="V316" s="52">
        <f t="shared" si="22"/>
        <v>768.26</v>
      </c>
    </row>
    <row r="317" spans="1:22" x14ac:dyDescent="0.35">
      <c r="A317" s="44"/>
      <c r="B317" s="84" t="s">
        <v>592</v>
      </c>
      <c r="C317" s="56" t="s">
        <v>461</v>
      </c>
      <c r="D317" s="50">
        <v>45191</v>
      </c>
      <c r="E317" s="57">
        <v>45221</v>
      </c>
      <c r="F317" s="42" t="s">
        <v>214</v>
      </c>
      <c r="G317" s="42" t="s">
        <v>149</v>
      </c>
      <c r="H317" s="42" t="s">
        <v>150</v>
      </c>
      <c r="I317" s="42" t="s">
        <v>78</v>
      </c>
      <c r="J317" s="56" t="s">
        <v>640</v>
      </c>
      <c r="K317" s="5">
        <v>300000</v>
      </c>
      <c r="L317" s="16">
        <v>95.227999999999994</v>
      </c>
      <c r="M317" s="17">
        <v>28568400</v>
      </c>
      <c r="N317" s="85" t="s">
        <v>477</v>
      </c>
      <c r="O317" s="58" t="s">
        <v>17</v>
      </c>
      <c r="P317" s="5" t="s">
        <v>61</v>
      </c>
      <c r="Q317" s="58" t="s">
        <v>65</v>
      </c>
      <c r="R317" s="50">
        <v>45221</v>
      </c>
      <c r="S317" s="51">
        <f t="shared" si="20"/>
        <v>28568400</v>
      </c>
      <c r="T317" s="52">
        <f>M317*V317</f>
        <v>21947958984</v>
      </c>
      <c r="U317" s="53">
        <f t="shared" si="21"/>
        <v>0</v>
      </c>
      <c r="V317" s="52">
        <f t="shared" si="22"/>
        <v>768.26</v>
      </c>
    </row>
    <row r="318" spans="1:22" x14ac:dyDescent="0.35">
      <c r="A318" s="44"/>
      <c r="B318" s="84" t="s">
        <v>592</v>
      </c>
      <c r="C318" s="56" t="s">
        <v>461</v>
      </c>
      <c r="D318" s="50">
        <v>45191</v>
      </c>
      <c r="E318" s="57">
        <v>45221</v>
      </c>
      <c r="F318" s="42" t="s">
        <v>214</v>
      </c>
      <c r="G318" s="42" t="s">
        <v>149</v>
      </c>
      <c r="H318" s="42" t="s">
        <v>150</v>
      </c>
      <c r="I318" s="42" t="s">
        <v>78</v>
      </c>
      <c r="J318" s="56" t="s">
        <v>641</v>
      </c>
      <c r="K318" s="5">
        <v>180000</v>
      </c>
      <c r="L318" s="16">
        <v>90.628</v>
      </c>
      <c r="M318" s="17">
        <v>16313040</v>
      </c>
      <c r="N318" s="85" t="s">
        <v>477</v>
      </c>
      <c r="O318" s="58" t="s">
        <v>17</v>
      </c>
      <c r="P318" s="5" t="s">
        <v>61</v>
      </c>
      <c r="Q318" s="58" t="s">
        <v>65</v>
      </c>
      <c r="R318" s="50">
        <v>45221</v>
      </c>
      <c r="S318" s="51">
        <f t="shared" si="20"/>
        <v>16313040</v>
      </c>
      <c r="T318" s="52">
        <f>M318*V318</f>
        <v>12532656110.4</v>
      </c>
      <c r="U318" s="53">
        <f t="shared" si="21"/>
        <v>0</v>
      </c>
      <c r="V318" s="52">
        <f t="shared" si="22"/>
        <v>768.26</v>
      </c>
    </row>
    <row r="319" spans="1:22" x14ac:dyDescent="0.35">
      <c r="A319" s="44"/>
      <c r="B319" s="84" t="s">
        <v>592</v>
      </c>
      <c r="C319" s="56" t="s">
        <v>642</v>
      </c>
      <c r="D319" s="50">
        <v>45186</v>
      </c>
      <c r="E319" s="57">
        <v>45276</v>
      </c>
      <c r="F319" s="42" t="s">
        <v>643</v>
      </c>
      <c r="G319" s="42" t="s">
        <v>162</v>
      </c>
      <c r="H319" s="42" t="s">
        <v>163</v>
      </c>
      <c r="I319" s="42" t="s">
        <v>46</v>
      </c>
      <c r="J319" s="56" t="s">
        <v>644</v>
      </c>
      <c r="K319" s="5">
        <v>950349</v>
      </c>
      <c r="L319" s="16">
        <v>98.418999999999997</v>
      </c>
      <c r="M319" s="17">
        <v>93532398.230000004</v>
      </c>
      <c r="N319" s="85" t="s">
        <v>48</v>
      </c>
      <c r="O319" s="58" t="s">
        <v>16</v>
      </c>
      <c r="P319" s="58" t="s">
        <v>81</v>
      </c>
      <c r="Q319" s="58" t="s">
        <v>82</v>
      </c>
      <c r="R319" s="50">
        <v>45276</v>
      </c>
      <c r="S319" s="51"/>
      <c r="T319" s="52">
        <f>M319*V319</f>
        <v>71857200264.17981</v>
      </c>
      <c r="U319" s="53">
        <f t="shared" si="21"/>
        <v>93532398.230000004</v>
      </c>
      <c r="V319" s="52">
        <f t="shared" si="22"/>
        <v>768.26</v>
      </c>
    </row>
    <row r="320" spans="1:22" x14ac:dyDescent="0.35">
      <c r="A320" s="44"/>
      <c r="B320" s="84" t="s">
        <v>592</v>
      </c>
      <c r="C320" s="56" t="s">
        <v>635</v>
      </c>
      <c r="D320" s="50">
        <v>45191</v>
      </c>
      <c r="E320" s="57">
        <v>45221</v>
      </c>
      <c r="F320" s="42" t="s">
        <v>645</v>
      </c>
      <c r="G320" s="42" t="s">
        <v>162</v>
      </c>
      <c r="H320" s="42" t="s">
        <v>163</v>
      </c>
      <c r="I320" s="42" t="s">
        <v>46</v>
      </c>
      <c r="J320" s="56" t="s">
        <v>646</v>
      </c>
      <c r="K320" s="5">
        <v>950382</v>
      </c>
      <c r="L320" s="16">
        <v>98.349000000000004</v>
      </c>
      <c r="M320" s="17">
        <v>93469119.319999993</v>
      </c>
      <c r="N320" s="85" t="s">
        <v>48</v>
      </c>
      <c r="O320" s="58" t="s">
        <v>16</v>
      </c>
      <c r="P320" s="58" t="s">
        <v>134</v>
      </c>
      <c r="Q320" s="58" t="s">
        <v>647</v>
      </c>
      <c r="R320" s="50">
        <v>45221</v>
      </c>
      <c r="S320" s="51">
        <f t="shared" si="20"/>
        <v>93469119.319999993</v>
      </c>
      <c r="T320" s="52">
        <f>M320*V320</f>
        <v>71808585608.783188</v>
      </c>
      <c r="U320" s="53">
        <f t="shared" si="21"/>
        <v>0</v>
      </c>
      <c r="V320" s="52">
        <f t="shared" si="22"/>
        <v>768.26</v>
      </c>
    </row>
    <row r="321" spans="1:22" x14ac:dyDescent="0.35">
      <c r="A321" s="44"/>
      <c r="B321" s="84"/>
      <c r="C321" s="56"/>
      <c r="D321" s="42"/>
      <c r="E321" s="42"/>
      <c r="F321" s="42"/>
      <c r="G321" s="42"/>
      <c r="H321" s="42"/>
      <c r="I321" s="42"/>
      <c r="J321" s="62"/>
      <c r="K321" s="5">
        <f>SUM(K289:K320)</f>
        <v>15582292</v>
      </c>
      <c r="L321" s="16"/>
      <c r="M321" s="17">
        <f>SUM(M289:M320)</f>
        <v>1483137686.8189998</v>
      </c>
      <c r="N321" s="85"/>
      <c r="O321" s="58"/>
      <c r="P321" s="58"/>
      <c r="Q321" s="58"/>
      <c r="R321" s="50"/>
      <c r="S321" s="51"/>
      <c r="T321" s="52"/>
      <c r="U321" s="53"/>
      <c r="V321" s="52">
        <f t="shared" si="22"/>
        <v>768.26</v>
      </c>
    </row>
    <row r="322" spans="1:22" x14ac:dyDescent="0.35">
      <c r="A322" s="44"/>
      <c r="B322" s="84"/>
      <c r="C322" s="56"/>
      <c r="D322" s="42"/>
      <c r="E322" s="42"/>
      <c r="F322" s="42"/>
      <c r="G322" s="42"/>
      <c r="H322" s="42"/>
      <c r="I322" s="42"/>
      <c r="J322" s="62"/>
      <c r="K322" s="5"/>
      <c r="L322" s="16"/>
      <c r="M322" s="17"/>
      <c r="N322" s="85"/>
      <c r="O322" s="58"/>
      <c r="P322" s="58"/>
      <c r="Q322" s="58"/>
      <c r="R322" s="50"/>
      <c r="S322" s="51"/>
      <c r="T322" s="52"/>
      <c r="U322" s="53"/>
      <c r="V322" s="52">
        <f t="shared" si="22"/>
        <v>768.26</v>
      </c>
    </row>
    <row r="323" spans="1:22" ht="16" thickBot="1" x14ac:dyDescent="0.4">
      <c r="A323" s="44"/>
      <c r="B323" s="87"/>
      <c r="C323" s="63"/>
      <c r="D323" s="66"/>
      <c r="E323" s="66"/>
      <c r="F323" s="66"/>
      <c r="G323" s="66"/>
      <c r="H323" s="66"/>
      <c r="I323" s="66"/>
      <c r="J323" s="75"/>
      <c r="K323" s="18"/>
      <c r="L323" s="19"/>
      <c r="M323" s="20"/>
      <c r="N323" s="88"/>
      <c r="O323" s="67"/>
      <c r="P323" s="67"/>
      <c r="Q323" s="67"/>
      <c r="R323" s="50"/>
      <c r="S323" s="51"/>
      <c r="T323" s="52"/>
      <c r="U323" s="53"/>
      <c r="V323" s="68"/>
    </row>
    <row r="324" spans="1:22" x14ac:dyDescent="0.35">
      <c r="A324" s="44"/>
      <c r="B324" s="54"/>
      <c r="C324" s="69"/>
      <c r="D324" s="54"/>
      <c r="E324" s="54"/>
      <c r="F324" s="54"/>
      <c r="G324" s="54"/>
      <c r="H324" s="54"/>
      <c r="I324" s="54"/>
      <c r="J324" s="74"/>
      <c r="K324" s="21"/>
      <c r="L324" s="22"/>
      <c r="M324" s="23"/>
      <c r="N324" s="92"/>
      <c r="O324" s="54"/>
      <c r="P324" s="54"/>
      <c r="Q324" s="54"/>
      <c r="R324" s="50"/>
      <c r="S324" s="51"/>
      <c r="T324" s="52"/>
      <c r="U324" s="53"/>
      <c r="V324" s="55">
        <f>824.49</f>
        <v>824.49</v>
      </c>
    </row>
    <row r="325" spans="1:22" x14ac:dyDescent="0.35">
      <c r="A325" s="44"/>
      <c r="B325" s="42" t="s">
        <v>648</v>
      </c>
      <c r="C325" s="56" t="s">
        <v>649</v>
      </c>
      <c r="D325" s="50">
        <v>45211</v>
      </c>
      <c r="E325" s="57">
        <v>45301</v>
      </c>
      <c r="F325" s="42" t="s">
        <v>174</v>
      </c>
      <c r="G325" s="42" t="s">
        <v>230</v>
      </c>
      <c r="H325" s="42" t="s">
        <v>650</v>
      </c>
      <c r="I325" s="42" t="s">
        <v>78</v>
      </c>
      <c r="J325" s="56" t="s">
        <v>651</v>
      </c>
      <c r="K325" s="5">
        <v>440668</v>
      </c>
      <c r="L325" s="16">
        <v>94.486000000000004</v>
      </c>
      <c r="M325" s="17">
        <v>41636956.649999999</v>
      </c>
      <c r="N325" s="85" t="s">
        <v>477</v>
      </c>
      <c r="O325" s="58" t="s">
        <v>17</v>
      </c>
      <c r="P325" s="58" t="s">
        <v>81</v>
      </c>
      <c r="Q325" s="58" t="s">
        <v>84</v>
      </c>
      <c r="R325" s="50">
        <v>45301</v>
      </c>
      <c r="S325" s="51"/>
      <c r="T325" s="52">
        <f>M325*V325</f>
        <v>34329254388.358498</v>
      </c>
      <c r="U325" s="53">
        <f t="shared" ref="U325:U359" si="23">M325-S325</f>
        <v>41636956.649999999</v>
      </c>
      <c r="V325" s="52">
        <f>V324</f>
        <v>824.49</v>
      </c>
    </row>
    <row r="326" spans="1:22" x14ac:dyDescent="0.35">
      <c r="A326" s="44"/>
      <c r="B326" s="42" t="s">
        <v>648</v>
      </c>
      <c r="C326" s="56" t="s">
        <v>649</v>
      </c>
      <c r="D326" s="50">
        <v>45211</v>
      </c>
      <c r="E326" s="57">
        <v>45301</v>
      </c>
      <c r="F326" s="42" t="s">
        <v>174</v>
      </c>
      <c r="G326" s="42" t="s">
        <v>230</v>
      </c>
      <c r="H326" s="42" t="s">
        <v>650</v>
      </c>
      <c r="I326" s="42" t="s">
        <v>78</v>
      </c>
      <c r="J326" s="56" t="s">
        <v>652</v>
      </c>
      <c r="K326" s="5">
        <v>148284</v>
      </c>
      <c r="L326" s="16">
        <v>93.331999999999994</v>
      </c>
      <c r="M326" s="17">
        <v>13839642.289999999</v>
      </c>
      <c r="N326" s="85" t="s">
        <v>67</v>
      </c>
      <c r="O326" s="58" t="s">
        <v>15</v>
      </c>
      <c r="P326" s="58" t="s">
        <v>81</v>
      </c>
      <c r="Q326" s="58" t="s">
        <v>88</v>
      </c>
      <c r="R326" s="50">
        <v>45301</v>
      </c>
      <c r="S326" s="51"/>
      <c r="T326" s="52">
        <f>M326*V326</f>
        <v>11410646671.6821</v>
      </c>
      <c r="U326" s="53">
        <f t="shared" si="23"/>
        <v>13839642.289999999</v>
      </c>
      <c r="V326" s="52">
        <f t="shared" ref="V326:V362" si="24">V325</f>
        <v>824.49</v>
      </c>
    </row>
    <row r="327" spans="1:22" x14ac:dyDescent="0.35">
      <c r="A327" s="44"/>
      <c r="B327" s="42" t="s">
        <v>648</v>
      </c>
      <c r="C327" s="56" t="s">
        <v>74</v>
      </c>
      <c r="D327" s="50">
        <v>45224</v>
      </c>
      <c r="E327" s="57">
        <v>45314</v>
      </c>
      <c r="F327" s="42" t="s">
        <v>653</v>
      </c>
      <c r="G327" s="42" t="s">
        <v>596</v>
      </c>
      <c r="H327" s="42" t="s">
        <v>301</v>
      </c>
      <c r="I327" s="42" t="s">
        <v>78</v>
      </c>
      <c r="J327" s="56" t="s">
        <v>654</v>
      </c>
      <c r="K327" s="5">
        <v>829569</v>
      </c>
      <c r="L327" s="16">
        <v>86.161000000000001</v>
      </c>
      <c r="M327" s="17">
        <v>71476494.609999999</v>
      </c>
      <c r="N327" s="85" t="s">
        <v>477</v>
      </c>
      <c r="O327" s="58" t="s">
        <v>17</v>
      </c>
      <c r="P327" s="58" t="s">
        <v>81</v>
      </c>
      <c r="Q327" s="58" t="s">
        <v>84</v>
      </c>
      <c r="R327" s="50">
        <v>45314</v>
      </c>
      <c r="S327" s="51"/>
      <c r="T327" s="52">
        <f>M327*V327</f>
        <v>58931655040.998901</v>
      </c>
      <c r="U327" s="53">
        <f t="shared" si="23"/>
        <v>71476494.609999999</v>
      </c>
      <c r="V327" s="52">
        <f t="shared" si="24"/>
        <v>824.49</v>
      </c>
    </row>
    <row r="328" spans="1:22" x14ac:dyDescent="0.35">
      <c r="A328" s="44"/>
      <c r="B328" s="42" t="s">
        <v>648</v>
      </c>
      <c r="C328" s="56" t="s">
        <v>279</v>
      </c>
      <c r="D328" s="50">
        <v>45218</v>
      </c>
      <c r="E328" s="57">
        <v>45247</v>
      </c>
      <c r="F328" s="42" t="s">
        <v>655</v>
      </c>
      <c r="G328" s="42" t="s">
        <v>599</v>
      </c>
      <c r="H328" s="42" t="s">
        <v>108</v>
      </c>
      <c r="I328" s="42" t="s">
        <v>78</v>
      </c>
      <c r="J328" s="56" t="s">
        <v>656</v>
      </c>
      <c r="K328" s="5">
        <v>997241</v>
      </c>
      <c r="L328" s="16">
        <v>88.619</v>
      </c>
      <c r="M328" s="17">
        <v>88374500.180000007</v>
      </c>
      <c r="N328" s="85" t="s">
        <v>80</v>
      </c>
      <c r="O328" s="58" t="s">
        <v>14</v>
      </c>
      <c r="P328" s="58" t="s">
        <v>92</v>
      </c>
      <c r="Q328" s="58" t="s">
        <v>93</v>
      </c>
      <c r="R328" s="50">
        <v>45247</v>
      </c>
      <c r="S328" s="5">
        <f t="shared" si="20"/>
        <v>88374500.180000007</v>
      </c>
      <c r="T328" s="52">
        <f>M328*V328</f>
        <v>72863891653.408203</v>
      </c>
      <c r="U328" s="53">
        <f t="shared" si="23"/>
        <v>0</v>
      </c>
      <c r="V328" s="52">
        <f t="shared" si="24"/>
        <v>824.49</v>
      </c>
    </row>
    <row r="329" spans="1:22" x14ac:dyDescent="0.35">
      <c r="A329" s="44"/>
      <c r="B329" s="42" t="s">
        <v>648</v>
      </c>
      <c r="C329" s="56" t="s">
        <v>279</v>
      </c>
      <c r="D329" s="50">
        <v>45224</v>
      </c>
      <c r="E329" s="57">
        <v>45253</v>
      </c>
      <c r="F329" s="42" t="s">
        <v>653</v>
      </c>
      <c r="G329" s="42" t="s">
        <v>596</v>
      </c>
      <c r="H329" s="42" t="s">
        <v>657</v>
      </c>
      <c r="I329" s="42" t="s">
        <v>78</v>
      </c>
      <c r="J329" s="56" t="s">
        <v>658</v>
      </c>
      <c r="K329" s="5">
        <v>170000</v>
      </c>
      <c r="L329" s="16">
        <v>86.161000000000001</v>
      </c>
      <c r="M329" s="17">
        <v>14647370</v>
      </c>
      <c r="N329" s="85" t="s">
        <v>80</v>
      </c>
      <c r="O329" s="58" t="s">
        <v>14</v>
      </c>
      <c r="P329" s="58" t="s">
        <v>92</v>
      </c>
      <c r="Q329" s="58" t="s">
        <v>93</v>
      </c>
      <c r="R329" s="50">
        <v>45253</v>
      </c>
      <c r="S329" s="5">
        <f t="shared" si="20"/>
        <v>14647370</v>
      </c>
      <c r="T329" s="52">
        <f>M329*V329</f>
        <v>12076610091.299999</v>
      </c>
      <c r="U329" s="53">
        <f t="shared" si="23"/>
        <v>0</v>
      </c>
      <c r="V329" s="52">
        <f t="shared" si="24"/>
        <v>824.49</v>
      </c>
    </row>
    <row r="330" spans="1:22" x14ac:dyDescent="0.35">
      <c r="A330" s="44"/>
      <c r="B330" s="42" t="s">
        <v>648</v>
      </c>
      <c r="C330" s="56" t="s">
        <v>488</v>
      </c>
      <c r="D330" s="50">
        <v>45203</v>
      </c>
      <c r="E330" s="57">
        <v>45293</v>
      </c>
      <c r="F330" s="42" t="s">
        <v>659</v>
      </c>
      <c r="G330" s="42" t="s">
        <v>180</v>
      </c>
      <c r="H330" s="42" t="s">
        <v>45</v>
      </c>
      <c r="I330" s="42" t="s">
        <v>46</v>
      </c>
      <c r="J330" s="56" t="s">
        <v>660</v>
      </c>
      <c r="K330" s="5">
        <v>922404</v>
      </c>
      <c r="L330" s="16">
        <v>92.694000000000003</v>
      </c>
      <c r="M330" s="17">
        <v>85501316.379999995</v>
      </c>
      <c r="N330" s="85" t="s">
        <v>48</v>
      </c>
      <c r="O330" s="58" t="s">
        <v>16</v>
      </c>
      <c r="P330" s="58" t="s">
        <v>81</v>
      </c>
      <c r="Q330" s="58" t="s">
        <v>82</v>
      </c>
      <c r="R330" s="50">
        <v>45293</v>
      </c>
      <c r="S330" s="51"/>
      <c r="T330" s="52">
        <f>M330*V330</f>
        <v>70494980342.146194</v>
      </c>
      <c r="U330" s="53">
        <f t="shared" si="23"/>
        <v>85501316.379999995</v>
      </c>
      <c r="V330" s="52">
        <f t="shared" si="24"/>
        <v>824.49</v>
      </c>
    </row>
    <row r="331" spans="1:22" x14ac:dyDescent="0.35">
      <c r="A331" s="44"/>
      <c r="B331" s="42" t="s">
        <v>648</v>
      </c>
      <c r="C331" s="56" t="s">
        <v>100</v>
      </c>
      <c r="D331" s="50">
        <v>45213</v>
      </c>
      <c r="E331" s="57">
        <v>45303</v>
      </c>
      <c r="F331" s="42" t="s">
        <v>661</v>
      </c>
      <c r="G331" s="42" t="s">
        <v>44</v>
      </c>
      <c r="H331" s="42" t="s">
        <v>45</v>
      </c>
      <c r="I331" s="42" t="s">
        <v>46</v>
      </c>
      <c r="J331" s="56" t="s">
        <v>662</v>
      </c>
      <c r="K331" s="5">
        <v>920879</v>
      </c>
      <c r="L331" s="16">
        <v>90.602000000000004</v>
      </c>
      <c r="M331" s="17">
        <v>83433479.159999996</v>
      </c>
      <c r="N331" s="85" t="s">
        <v>48</v>
      </c>
      <c r="O331" s="58" t="s">
        <v>16</v>
      </c>
      <c r="P331" s="58" t="s">
        <v>81</v>
      </c>
      <c r="Q331" s="58" t="s">
        <v>82</v>
      </c>
      <c r="R331" s="50">
        <v>45303</v>
      </c>
      <c r="S331" s="51"/>
      <c r="T331" s="52">
        <f>M331*V331</f>
        <v>68790069232.628403</v>
      </c>
      <c r="U331" s="53">
        <f t="shared" si="23"/>
        <v>83433479.159999996</v>
      </c>
      <c r="V331" s="52">
        <f t="shared" si="24"/>
        <v>824.49</v>
      </c>
    </row>
    <row r="332" spans="1:22" x14ac:dyDescent="0.35">
      <c r="A332" s="44"/>
      <c r="B332" s="42" t="s">
        <v>648</v>
      </c>
      <c r="C332" s="56" t="s">
        <v>663</v>
      </c>
      <c r="D332" s="50">
        <v>45226</v>
      </c>
      <c r="E332" s="57">
        <v>45316</v>
      </c>
      <c r="F332" s="42" t="s">
        <v>664</v>
      </c>
      <c r="G332" s="42" t="s">
        <v>189</v>
      </c>
      <c r="H332" s="42" t="s">
        <v>136</v>
      </c>
      <c r="I332" s="42" t="s">
        <v>46</v>
      </c>
      <c r="J332" s="56" t="s">
        <v>665</v>
      </c>
      <c r="K332" s="5">
        <v>953690</v>
      </c>
      <c r="L332" s="16">
        <v>87.259</v>
      </c>
      <c r="M332" s="17">
        <v>83218035.709999993</v>
      </c>
      <c r="N332" s="85" t="s">
        <v>48</v>
      </c>
      <c r="O332" s="58" t="s">
        <v>16</v>
      </c>
      <c r="P332" s="58" t="s">
        <v>81</v>
      </c>
      <c r="Q332" s="58" t="s">
        <v>82</v>
      </c>
      <c r="R332" s="50">
        <v>45316</v>
      </c>
      <c r="S332" s="51"/>
      <c r="T332" s="52">
        <f>M332*V332</f>
        <v>68612438262.537895</v>
      </c>
      <c r="U332" s="53">
        <f t="shared" si="23"/>
        <v>83218035.709999993</v>
      </c>
      <c r="V332" s="52">
        <f t="shared" si="24"/>
        <v>824.49</v>
      </c>
    </row>
    <row r="333" spans="1:22" x14ac:dyDescent="0.35">
      <c r="A333" s="44"/>
      <c r="B333" s="42" t="s">
        <v>648</v>
      </c>
      <c r="C333" s="56" t="s">
        <v>453</v>
      </c>
      <c r="D333" s="50">
        <v>45216</v>
      </c>
      <c r="E333" s="57">
        <v>45306</v>
      </c>
      <c r="F333" s="42" t="s">
        <v>666</v>
      </c>
      <c r="G333" s="42" t="s">
        <v>189</v>
      </c>
      <c r="H333" s="42" t="s">
        <v>667</v>
      </c>
      <c r="I333" s="42" t="s">
        <v>46</v>
      </c>
      <c r="J333" s="56" t="s">
        <v>668</v>
      </c>
      <c r="K333" s="5">
        <v>951281</v>
      </c>
      <c r="L333" s="16">
        <v>92.108000000000004</v>
      </c>
      <c r="M333" s="17">
        <v>87620590.349999994</v>
      </c>
      <c r="N333" s="85" t="s">
        <v>48</v>
      </c>
      <c r="O333" s="58" t="s">
        <v>16</v>
      </c>
      <c r="P333" s="58" t="s">
        <v>81</v>
      </c>
      <c r="Q333" s="58" t="s">
        <v>82</v>
      </c>
      <c r="R333" s="50">
        <v>45306</v>
      </c>
      <c r="S333" s="51"/>
      <c r="T333" s="52">
        <f>M333*V333</f>
        <v>72242300537.671494</v>
      </c>
      <c r="U333" s="53">
        <f t="shared" si="23"/>
        <v>87620590.349999994</v>
      </c>
      <c r="V333" s="52">
        <f t="shared" si="24"/>
        <v>824.49</v>
      </c>
    </row>
    <row r="334" spans="1:22" x14ac:dyDescent="0.35">
      <c r="A334" s="44"/>
      <c r="B334" s="42" t="s">
        <v>648</v>
      </c>
      <c r="C334" s="56" t="s">
        <v>669</v>
      </c>
      <c r="D334" s="50">
        <v>45206</v>
      </c>
      <c r="E334" s="57">
        <v>45296</v>
      </c>
      <c r="F334" s="42" t="s">
        <v>670</v>
      </c>
      <c r="G334" s="42" t="s">
        <v>76</v>
      </c>
      <c r="H334" s="42" t="s">
        <v>77</v>
      </c>
      <c r="I334" s="42" t="s">
        <v>78</v>
      </c>
      <c r="J334" s="56" t="s">
        <v>671</v>
      </c>
      <c r="K334" s="5">
        <v>947752</v>
      </c>
      <c r="L334" s="16">
        <v>98.293000000000006</v>
      </c>
      <c r="M334" s="17">
        <v>93157387.340000004</v>
      </c>
      <c r="N334" s="85" t="s">
        <v>80</v>
      </c>
      <c r="O334" s="58" t="s">
        <v>14</v>
      </c>
      <c r="P334" s="58" t="s">
        <v>81</v>
      </c>
      <c r="Q334" s="58" t="s">
        <v>82</v>
      </c>
      <c r="R334" s="50">
        <v>45296</v>
      </c>
      <c r="S334" s="5"/>
      <c r="T334" s="52">
        <f>M334*V334</f>
        <v>76807334287.956604</v>
      </c>
      <c r="U334" s="53">
        <f t="shared" si="23"/>
        <v>93157387.340000004</v>
      </c>
      <c r="V334" s="52">
        <f t="shared" si="24"/>
        <v>824.49</v>
      </c>
    </row>
    <row r="335" spans="1:22" x14ac:dyDescent="0.35">
      <c r="A335" s="44"/>
      <c r="B335" s="42" t="s">
        <v>648</v>
      </c>
      <c r="C335" s="56" t="s">
        <v>279</v>
      </c>
      <c r="D335" s="50">
        <v>45206</v>
      </c>
      <c r="E335" s="57">
        <v>45236</v>
      </c>
      <c r="F335" s="42" t="s">
        <v>670</v>
      </c>
      <c r="G335" s="42" t="s">
        <v>76</v>
      </c>
      <c r="H335" s="42" t="s">
        <v>77</v>
      </c>
      <c r="I335" s="42" t="s">
        <v>78</v>
      </c>
      <c r="J335" s="56" t="s">
        <v>672</v>
      </c>
      <c r="K335" s="5">
        <v>100000</v>
      </c>
      <c r="L335" s="16">
        <v>98.293000000000006</v>
      </c>
      <c r="M335" s="17">
        <v>9829300</v>
      </c>
      <c r="N335" s="85" t="s">
        <v>80</v>
      </c>
      <c r="O335" s="58" t="s">
        <v>14</v>
      </c>
      <c r="P335" s="58" t="s">
        <v>92</v>
      </c>
      <c r="Q335" s="58" t="s">
        <v>93</v>
      </c>
      <c r="R335" s="50">
        <v>45236</v>
      </c>
      <c r="S335" s="5">
        <f t="shared" ref="S335:S391" si="25">M335</f>
        <v>9829300</v>
      </c>
      <c r="T335" s="52">
        <f>M335*V335</f>
        <v>8104159557</v>
      </c>
      <c r="U335" s="53">
        <f t="shared" si="23"/>
        <v>0</v>
      </c>
      <c r="V335" s="52">
        <f t="shared" si="24"/>
        <v>824.49</v>
      </c>
    </row>
    <row r="336" spans="1:22" x14ac:dyDescent="0.35">
      <c r="A336" s="44"/>
      <c r="B336" s="42" t="s">
        <v>648</v>
      </c>
      <c r="C336" s="56" t="s">
        <v>279</v>
      </c>
      <c r="D336" s="50">
        <v>45222</v>
      </c>
      <c r="E336" s="57">
        <v>45251</v>
      </c>
      <c r="F336" s="42" t="s">
        <v>673</v>
      </c>
      <c r="G336" s="42" t="s">
        <v>76</v>
      </c>
      <c r="H336" s="42" t="s">
        <v>77</v>
      </c>
      <c r="I336" s="42" t="s">
        <v>78</v>
      </c>
      <c r="J336" s="56" t="s">
        <v>674</v>
      </c>
      <c r="K336" s="5">
        <v>100000</v>
      </c>
      <c r="L336" s="16">
        <v>93.465000000000003</v>
      </c>
      <c r="M336" s="17">
        <v>9346500</v>
      </c>
      <c r="N336" s="85" t="s">
        <v>80</v>
      </c>
      <c r="O336" s="58" t="s">
        <v>14</v>
      </c>
      <c r="P336" s="58" t="s">
        <v>92</v>
      </c>
      <c r="Q336" s="58" t="s">
        <v>93</v>
      </c>
      <c r="R336" s="50">
        <v>45251</v>
      </c>
      <c r="S336" s="5">
        <f t="shared" si="25"/>
        <v>9346500</v>
      </c>
      <c r="T336" s="52">
        <f>M336*V336</f>
        <v>7706095785</v>
      </c>
      <c r="U336" s="53">
        <f t="shared" si="23"/>
        <v>0</v>
      </c>
      <c r="V336" s="52">
        <f t="shared" si="24"/>
        <v>824.49</v>
      </c>
    </row>
    <row r="337" spans="1:22" x14ac:dyDescent="0.35">
      <c r="A337" s="44"/>
      <c r="B337" s="42" t="s">
        <v>648</v>
      </c>
      <c r="C337" s="56" t="s">
        <v>74</v>
      </c>
      <c r="D337" s="50">
        <v>45222</v>
      </c>
      <c r="E337" s="57">
        <v>45312</v>
      </c>
      <c r="F337" s="42" t="s">
        <v>673</v>
      </c>
      <c r="G337" s="42" t="s">
        <v>195</v>
      </c>
      <c r="H337" s="42" t="s">
        <v>77</v>
      </c>
      <c r="I337" s="42" t="s">
        <v>78</v>
      </c>
      <c r="J337" s="56" t="s">
        <v>675</v>
      </c>
      <c r="K337" s="5">
        <v>911677</v>
      </c>
      <c r="L337" s="16">
        <v>93.465000000000003</v>
      </c>
      <c r="M337" s="17">
        <v>85209890.810000002</v>
      </c>
      <c r="N337" s="85" t="s">
        <v>477</v>
      </c>
      <c r="O337" s="58" t="s">
        <v>17</v>
      </c>
      <c r="P337" s="58" t="s">
        <v>81</v>
      </c>
      <c r="Q337" s="58" t="s">
        <v>84</v>
      </c>
      <c r="R337" s="50">
        <v>45312</v>
      </c>
      <c r="S337" s="51"/>
      <c r="T337" s="52">
        <f>M337*V337</f>
        <v>70254702873.936905</v>
      </c>
      <c r="U337" s="53">
        <f t="shared" si="23"/>
        <v>85209890.810000002</v>
      </c>
      <c r="V337" s="52">
        <f t="shared" si="24"/>
        <v>824.49</v>
      </c>
    </row>
    <row r="338" spans="1:22" x14ac:dyDescent="0.35">
      <c r="A338" s="44"/>
      <c r="B338" s="42" t="s">
        <v>648</v>
      </c>
      <c r="C338" s="56" t="s">
        <v>453</v>
      </c>
      <c r="D338" s="50">
        <v>45207</v>
      </c>
      <c r="E338" s="57">
        <v>45297</v>
      </c>
      <c r="F338" s="42" t="s">
        <v>676</v>
      </c>
      <c r="G338" s="42" t="s">
        <v>102</v>
      </c>
      <c r="H338" s="42" t="s">
        <v>677</v>
      </c>
      <c r="I338" s="42" t="s">
        <v>46</v>
      </c>
      <c r="J338" s="56" t="s">
        <v>678</v>
      </c>
      <c r="K338" s="5">
        <v>650138</v>
      </c>
      <c r="L338" s="16">
        <v>94.813000000000002</v>
      </c>
      <c r="M338" s="17">
        <v>61641534.189999998</v>
      </c>
      <c r="N338" s="85" t="s">
        <v>48</v>
      </c>
      <c r="O338" s="58" t="s">
        <v>16</v>
      </c>
      <c r="P338" s="58" t="s">
        <v>81</v>
      </c>
      <c r="Q338" s="58" t="s">
        <v>82</v>
      </c>
      <c r="R338" s="50">
        <v>45297</v>
      </c>
      <c r="S338" s="51"/>
      <c r="T338" s="52">
        <f>M338*V338</f>
        <v>50822828524.313095</v>
      </c>
      <c r="U338" s="53">
        <f t="shared" si="23"/>
        <v>61641534.189999998</v>
      </c>
      <c r="V338" s="52">
        <f t="shared" si="24"/>
        <v>824.49</v>
      </c>
    </row>
    <row r="339" spans="1:22" x14ac:dyDescent="0.35">
      <c r="A339" s="44"/>
      <c r="B339" s="42" t="s">
        <v>648</v>
      </c>
      <c r="C339" s="56" t="s">
        <v>679</v>
      </c>
      <c r="D339" s="50">
        <v>45227</v>
      </c>
      <c r="E339" s="57">
        <v>45317</v>
      </c>
      <c r="F339" s="42" t="s">
        <v>555</v>
      </c>
      <c r="G339" s="42" t="s">
        <v>102</v>
      </c>
      <c r="H339" s="42" t="s">
        <v>680</v>
      </c>
      <c r="I339" s="42" t="s">
        <v>46</v>
      </c>
      <c r="J339" s="56" t="s">
        <v>681</v>
      </c>
      <c r="K339" s="5">
        <v>682494</v>
      </c>
      <c r="L339" s="16">
        <v>89.191999999999993</v>
      </c>
      <c r="M339" s="17">
        <v>60873004.850000001</v>
      </c>
      <c r="N339" s="85" t="s">
        <v>48</v>
      </c>
      <c r="O339" s="58" t="s">
        <v>16</v>
      </c>
      <c r="P339" s="58" t="s">
        <v>81</v>
      </c>
      <c r="Q339" s="58" t="s">
        <v>82</v>
      </c>
      <c r="R339" s="50">
        <v>45317</v>
      </c>
      <c r="S339" s="51"/>
      <c r="T339" s="52">
        <f>M339*V339</f>
        <v>50189183768.776505</v>
      </c>
      <c r="U339" s="53">
        <f t="shared" si="23"/>
        <v>60873004.850000001</v>
      </c>
      <c r="V339" s="52">
        <f t="shared" si="24"/>
        <v>824.49</v>
      </c>
    </row>
    <row r="340" spans="1:22" x14ac:dyDescent="0.35">
      <c r="A340" s="44"/>
      <c r="B340" s="42" t="s">
        <v>648</v>
      </c>
      <c r="C340" s="56" t="s">
        <v>279</v>
      </c>
      <c r="D340" s="50">
        <v>45228</v>
      </c>
      <c r="E340" s="57">
        <v>45257</v>
      </c>
      <c r="F340" s="42" t="s">
        <v>682</v>
      </c>
      <c r="G340" s="42" t="s">
        <v>112</v>
      </c>
      <c r="H340" s="42" t="s">
        <v>113</v>
      </c>
      <c r="I340" s="42" t="s">
        <v>78</v>
      </c>
      <c r="J340" s="56" t="s">
        <v>683</v>
      </c>
      <c r="K340" s="5">
        <v>150000</v>
      </c>
      <c r="L340" s="16">
        <v>88.968999999999994</v>
      </c>
      <c r="M340" s="17">
        <v>13345350</v>
      </c>
      <c r="N340" s="85" t="s">
        <v>80</v>
      </c>
      <c r="O340" s="58" t="s">
        <v>14</v>
      </c>
      <c r="P340" s="58" t="s">
        <v>92</v>
      </c>
      <c r="Q340" s="58" t="s">
        <v>93</v>
      </c>
      <c r="R340" s="50">
        <v>45257</v>
      </c>
      <c r="S340" s="5">
        <f t="shared" si="25"/>
        <v>13345350</v>
      </c>
      <c r="T340" s="52">
        <f>M340*V340</f>
        <v>11003107621.5</v>
      </c>
      <c r="U340" s="53">
        <f t="shared" si="23"/>
        <v>0</v>
      </c>
      <c r="V340" s="52">
        <f t="shared" si="24"/>
        <v>824.49</v>
      </c>
    </row>
    <row r="341" spans="1:22" x14ac:dyDescent="0.35">
      <c r="A341" s="44"/>
      <c r="B341" s="42" t="s">
        <v>648</v>
      </c>
      <c r="C341" s="56" t="s">
        <v>684</v>
      </c>
      <c r="D341" s="50">
        <v>45204</v>
      </c>
      <c r="E341" s="57">
        <v>45294</v>
      </c>
      <c r="F341" s="42" t="s">
        <v>664</v>
      </c>
      <c r="G341" s="42" t="s">
        <v>685</v>
      </c>
      <c r="H341" s="42" t="s">
        <v>113</v>
      </c>
      <c r="I341" s="42" t="s">
        <v>78</v>
      </c>
      <c r="J341" s="56" t="s">
        <v>686</v>
      </c>
      <c r="K341" s="5">
        <v>900566</v>
      </c>
      <c r="L341" s="16">
        <v>97.45</v>
      </c>
      <c r="M341" s="17">
        <v>87760156.700000003</v>
      </c>
      <c r="N341" s="85" t="s">
        <v>80</v>
      </c>
      <c r="O341" s="58" t="s">
        <v>14</v>
      </c>
      <c r="P341" s="58" t="s">
        <v>81</v>
      </c>
      <c r="Q341" s="58" t="s">
        <v>82</v>
      </c>
      <c r="R341" s="50">
        <v>45294</v>
      </c>
      <c r="S341" s="5"/>
      <c r="T341" s="52">
        <f>M341*V341</f>
        <v>72357371597.583008</v>
      </c>
      <c r="U341" s="53">
        <f t="shared" si="23"/>
        <v>87760156.700000003</v>
      </c>
      <c r="V341" s="52">
        <f t="shared" si="24"/>
        <v>824.49</v>
      </c>
    </row>
    <row r="342" spans="1:22" x14ac:dyDescent="0.35">
      <c r="A342" s="44"/>
      <c r="B342" s="42" t="s">
        <v>648</v>
      </c>
      <c r="C342" s="56" t="s">
        <v>663</v>
      </c>
      <c r="D342" s="50">
        <v>45228</v>
      </c>
      <c r="E342" s="57">
        <v>45318</v>
      </c>
      <c r="F342" s="42" t="s">
        <v>682</v>
      </c>
      <c r="G342" s="42" t="s">
        <v>685</v>
      </c>
      <c r="H342" s="42" t="s">
        <v>113</v>
      </c>
      <c r="I342" s="42" t="s">
        <v>78</v>
      </c>
      <c r="J342" s="56" t="s">
        <v>687</v>
      </c>
      <c r="K342" s="5">
        <v>801586</v>
      </c>
      <c r="L342" s="16">
        <v>88.968999999999994</v>
      </c>
      <c r="M342" s="17">
        <v>71316304.829999998</v>
      </c>
      <c r="N342" s="85" t="s">
        <v>67</v>
      </c>
      <c r="O342" s="58" t="s">
        <v>15</v>
      </c>
      <c r="P342" s="58" t="s">
        <v>81</v>
      </c>
      <c r="Q342" s="58" t="s">
        <v>688</v>
      </c>
      <c r="R342" s="50">
        <v>45318</v>
      </c>
      <c r="S342" s="51"/>
      <c r="T342" s="52">
        <f>M342*V342</f>
        <v>58799580169.286697</v>
      </c>
      <c r="U342" s="53">
        <f t="shared" si="23"/>
        <v>71316304.829999998</v>
      </c>
      <c r="V342" s="52">
        <f t="shared" si="24"/>
        <v>824.49</v>
      </c>
    </row>
    <row r="343" spans="1:22" x14ac:dyDescent="0.35">
      <c r="A343" s="44"/>
      <c r="B343" s="42" t="s">
        <v>648</v>
      </c>
      <c r="C343" s="56" t="s">
        <v>279</v>
      </c>
      <c r="D343" s="50">
        <v>45204</v>
      </c>
      <c r="E343" s="57">
        <v>45234</v>
      </c>
      <c r="F343" s="42" t="s">
        <v>664</v>
      </c>
      <c r="G343" s="42" t="s">
        <v>685</v>
      </c>
      <c r="H343" s="42" t="s">
        <v>113</v>
      </c>
      <c r="I343" s="42" t="s">
        <v>78</v>
      </c>
      <c r="J343" s="56" t="s">
        <v>689</v>
      </c>
      <c r="K343" s="5">
        <v>93000</v>
      </c>
      <c r="L343" s="16">
        <v>97.45</v>
      </c>
      <c r="M343" s="17">
        <v>9062850</v>
      </c>
      <c r="N343" s="85" t="s">
        <v>80</v>
      </c>
      <c r="O343" s="58" t="s">
        <v>14</v>
      </c>
      <c r="P343" s="58" t="s">
        <v>92</v>
      </c>
      <c r="Q343" s="58" t="s">
        <v>93</v>
      </c>
      <c r="R343" s="50">
        <v>45234</v>
      </c>
      <c r="S343" s="5">
        <f t="shared" si="25"/>
        <v>9062850</v>
      </c>
      <c r="T343" s="52">
        <f>M343*V343</f>
        <v>7472229196.5</v>
      </c>
      <c r="U343" s="53">
        <f t="shared" si="23"/>
        <v>0</v>
      </c>
      <c r="V343" s="52">
        <f t="shared" si="24"/>
        <v>824.49</v>
      </c>
    </row>
    <row r="344" spans="1:22" x14ac:dyDescent="0.35">
      <c r="A344" s="44"/>
      <c r="B344" s="42" t="s">
        <v>648</v>
      </c>
      <c r="C344" s="56" t="s">
        <v>690</v>
      </c>
      <c r="D344" s="50">
        <v>45213</v>
      </c>
      <c r="E344" s="57">
        <v>45303</v>
      </c>
      <c r="F344" s="42" t="s">
        <v>691</v>
      </c>
      <c r="G344" s="42" t="s">
        <v>208</v>
      </c>
      <c r="H344" s="42" t="s">
        <v>121</v>
      </c>
      <c r="I344" s="42" t="s">
        <v>46</v>
      </c>
      <c r="J344" s="56" t="s">
        <v>692</v>
      </c>
      <c r="K344" s="5">
        <v>948656</v>
      </c>
      <c r="L344" s="16">
        <v>95.292000000000002</v>
      </c>
      <c r="M344" s="17">
        <v>90399327.549999997</v>
      </c>
      <c r="N344" s="85" t="s">
        <v>48</v>
      </c>
      <c r="O344" s="58" t="s">
        <v>16</v>
      </c>
      <c r="P344" s="58" t="s">
        <v>81</v>
      </c>
      <c r="Q344" s="58" t="s">
        <v>82</v>
      </c>
      <c r="R344" s="50">
        <v>45303</v>
      </c>
      <c r="S344" s="51"/>
      <c r="T344" s="52">
        <f>M344*V344</f>
        <v>74533341571.699493</v>
      </c>
      <c r="U344" s="53">
        <f t="shared" si="23"/>
        <v>90399327.549999997</v>
      </c>
      <c r="V344" s="52">
        <f t="shared" si="24"/>
        <v>824.49</v>
      </c>
    </row>
    <row r="345" spans="1:22" x14ac:dyDescent="0.35">
      <c r="A345" s="44"/>
      <c r="B345" s="42" t="s">
        <v>648</v>
      </c>
      <c r="C345" s="56" t="s">
        <v>538</v>
      </c>
      <c r="D345" s="50">
        <v>45227</v>
      </c>
      <c r="E345" s="57">
        <v>45257</v>
      </c>
      <c r="F345" s="42" t="s">
        <v>693</v>
      </c>
      <c r="G345" s="42" t="s">
        <v>208</v>
      </c>
      <c r="H345" s="42" t="s">
        <v>121</v>
      </c>
      <c r="I345" s="42" t="s">
        <v>46</v>
      </c>
      <c r="J345" s="56" t="s">
        <v>694</v>
      </c>
      <c r="K345" s="5">
        <v>559222</v>
      </c>
      <c r="L345" s="16">
        <v>89.668999999999997</v>
      </c>
      <c r="M345" s="17">
        <v>50144877.520000003</v>
      </c>
      <c r="N345" s="85" t="s">
        <v>48</v>
      </c>
      <c r="O345" s="58" t="s">
        <v>16</v>
      </c>
      <c r="P345" s="58" t="s">
        <v>61</v>
      </c>
      <c r="Q345" s="58" t="s">
        <v>62</v>
      </c>
      <c r="R345" s="50">
        <v>45257</v>
      </c>
      <c r="S345" s="51">
        <f t="shared" si="25"/>
        <v>50144877.520000003</v>
      </c>
      <c r="T345" s="52">
        <f>M345*V345</f>
        <v>41343950066.464806</v>
      </c>
      <c r="U345" s="53">
        <f t="shared" si="23"/>
        <v>0</v>
      </c>
      <c r="V345" s="52">
        <f t="shared" si="24"/>
        <v>824.49</v>
      </c>
    </row>
    <row r="346" spans="1:22" x14ac:dyDescent="0.35">
      <c r="A346" s="44"/>
      <c r="B346" s="42" t="s">
        <v>648</v>
      </c>
      <c r="C346" s="56" t="s">
        <v>279</v>
      </c>
      <c r="D346" s="50">
        <v>45217</v>
      </c>
      <c r="E346" s="57">
        <v>45247</v>
      </c>
      <c r="F346" s="42" t="s">
        <v>695</v>
      </c>
      <c r="G346" s="42" t="s">
        <v>129</v>
      </c>
      <c r="H346" s="42" t="s">
        <v>696</v>
      </c>
      <c r="I346" s="42" t="s">
        <v>351</v>
      </c>
      <c r="J346" s="56" t="s">
        <v>697</v>
      </c>
      <c r="K346" s="5">
        <v>77000</v>
      </c>
      <c r="L346" s="16">
        <v>92.552999999999997</v>
      </c>
      <c r="M346" s="17">
        <v>7126581</v>
      </c>
      <c r="N346" s="85" t="s">
        <v>353</v>
      </c>
      <c r="O346" s="58" t="s">
        <v>14</v>
      </c>
      <c r="P346" s="58" t="s">
        <v>61</v>
      </c>
      <c r="Q346" s="58" t="s">
        <v>62</v>
      </c>
      <c r="R346" s="50">
        <v>45247</v>
      </c>
      <c r="S346" s="5">
        <f t="shared" si="25"/>
        <v>7126581</v>
      </c>
      <c r="T346" s="52">
        <f>M346*V346</f>
        <v>5875794768.6900005</v>
      </c>
      <c r="U346" s="53">
        <f t="shared" si="23"/>
        <v>0</v>
      </c>
      <c r="V346" s="52">
        <f t="shared" si="24"/>
        <v>824.49</v>
      </c>
    </row>
    <row r="347" spans="1:22" x14ac:dyDescent="0.35">
      <c r="A347" s="44"/>
      <c r="B347" s="42" t="s">
        <v>648</v>
      </c>
      <c r="C347" s="56" t="s">
        <v>279</v>
      </c>
      <c r="D347" s="50">
        <v>45217</v>
      </c>
      <c r="E347" s="57">
        <v>45247</v>
      </c>
      <c r="F347" s="42" t="s">
        <v>695</v>
      </c>
      <c r="G347" s="42" t="s">
        <v>129</v>
      </c>
      <c r="H347" s="42" t="s">
        <v>698</v>
      </c>
      <c r="I347" s="42" t="s">
        <v>351</v>
      </c>
      <c r="J347" s="56" t="s">
        <v>699</v>
      </c>
      <c r="K347" s="5">
        <v>33000</v>
      </c>
      <c r="L347" s="16">
        <v>92.552999999999997</v>
      </c>
      <c r="M347" s="17">
        <v>3054249</v>
      </c>
      <c r="N347" s="85" t="s">
        <v>353</v>
      </c>
      <c r="O347" s="58" t="s">
        <v>14</v>
      </c>
      <c r="P347" s="58" t="s">
        <v>61</v>
      </c>
      <c r="Q347" s="58" t="s">
        <v>62</v>
      </c>
      <c r="R347" s="50">
        <v>45247</v>
      </c>
      <c r="S347" s="5">
        <f t="shared" si="25"/>
        <v>3054249</v>
      </c>
      <c r="T347" s="52">
        <f>M347*V347</f>
        <v>2518197758.0100002</v>
      </c>
      <c r="U347" s="53">
        <f t="shared" si="23"/>
        <v>0</v>
      </c>
      <c r="V347" s="52">
        <f t="shared" si="24"/>
        <v>824.49</v>
      </c>
    </row>
    <row r="348" spans="1:22" x14ac:dyDescent="0.35">
      <c r="A348" s="44"/>
      <c r="B348" s="42" t="s">
        <v>648</v>
      </c>
      <c r="C348" s="56" t="s">
        <v>279</v>
      </c>
      <c r="D348" s="50">
        <v>45217</v>
      </c>
      <c r="E348" s="57">
        <v>45247</v>
      </c>
      <c r="F348" s="42" t="s">
        <v>695</v>
      </c>
      <c r="G348" s="42" t="s">
        <v>129</v>
      </c>
      <c r="H348" s="42" t="s">
        <v>121</v>
      </c>
      <c r="I348" s="42" t="s">
        <v>46</v>
      </c>
      <c r="J348" s="56" t="s">
        <v>700</v>
      </c>
      <c r="K348" s="5">
        <v>100000</v>
      </c>
      <c r="L348" s="16">
        <v>92.552999999999997</v>
      </c>
      <c r="M348" s="17">
        <v>9255300</v>
      </c>
      <c r="N348" s="85" t="s">
        <v>48</v>
      </c>
      <c r="O348" s="58" t="s">
        <v>16</v>
      </c>
      <c r="P348" s="58" t="s">
        <v>61</v>
      </c>
      <c r="Q348" s="58" t="s">
        <v>62</v>
      </c>
      <c r="R348" s="50">
        <v>45247</v>
      </c>
      <c r="S348" s="51">
        <f t="shared" si="25"/>
        <v>9255300</v>
      </c>
      <c r="T348" s="52">
        <f>M348*V348</f>
        <v>7630902297</v>
      </c>
      <c r="U348" s="53">
        <f t="shared" si="23"/>
        <v>0</v>
      </c>
      <c r="V348" s="52">
        <f t="shared" si="24"/>
        <v>824.49</v>
      </c>
    </row>
    <row r="349" spans="1:22" x14ac:dyDescent="0.35">
      <c r="A349" s="44"/>
      <c r="B349" s="42" t="s">
        <v>648</v>
      </c>
      <c r="C349" s="56" t="s">
        <v>279</v>
      </c>
      <c r="D349" s="50">
        <v>45217</v>
      </c>
      <c r="E349" s="57">
        <v>45247</v>
      </c>
      <c r="F349" s="42" t="s">
        <v>695</v>
      </c>
      <c r="G349" s="42" t="s">
        <v>129</v>
      </c>
      <c r="H349" s="42" t="s">
        <v>136</v>
      </c>
      <c r="I349" s="42" t="s">
        <v>46</v>
      </c>
      <c r="J349" s="56" t="s">
        <v>701</v>
      </c>
      <c r="K349" s="5">
        <v>195000</v>
      </c>
      <c r="L349" s="16">
        <v>92.552999999999997</v>
      </c>
      <c r="M349" s="17">
        <v>18047835</v>
      </c>
      <c r="N349" s="85" t="s">
        <v>48</v>
      </c>
      <c r="O349" s="58" t="s">
        <v>16</v>
      </c>
      <c r="P349" s="58" t="s">
        <v>61</v>
      </c>
      <c r="Q349" s="58" t="s">
        <v>62</v>
      </c>
      <c r="R349" s="50">
        <v>45247</v>
      </c>
      <c r="S349" s="51">
        <f t="shared" si="25"/>
        <v>18047835</v>
      </c>
      <c r="T349" s="52">
        <f>M349*V349</f>
        <v>14880259479.15</v>
      </c>
      <c r="U349" s="53">
        <f t="shared" si="23"/>
        <v>0</v>
      </c>
      <c r="V349" s="52">
        <f t="shared" si="24"/>
        <v>824.49</v>
      </c>
    </row>
    <row r="350" spans="1:22" x14ac:dyDescent="0.35">
      <c r="A350" s="44"/>
      <c r="B350" s="42" t="s">
        <v>648</v>
      </c>
      <c r="C350" s="56" t="s">
        <v>279</v>
      </c>
      <c r="D350" s="50">
        <v>45217</v>
      </c>
      <c r="E350" s="57">
        <v>45247</v>
      </c>
      <c r="F350" s="42" t="s">
        <v>695</v>
      </c>
      <c r="G350" s="42" t="s">
        <v>129</v>
      </c>
      <c r="H350" s="42" t="s">
        <v>702</v>
      </c>
      <c r="I350" s="42" t="s">
        <v>351</v>
      </c>
      <c r="J350" s="56" t="s">
        <v>703</v>
      </c>
      <c r="K350" s="5">
        <v>20000</v>
      </c>
      <c r="L350" s="16">
        <v>92.552999999999997</v>
      </c>
      <c r="M350" s="17">
        <v>1851060</v>
      </c>
      <c r="N350" s="85" t="s">
        <v>353</v>
      </c>
      <c r="O350" s="58" t="s">
        <v>14</v>
      </c>
      <c r="P350" s="58" t="s">
        <v>61</v>
      </c>
      <c r="Q350" s="58" t="s">
        <v>62</v>
      </c>
      <c r="R350" s="50">
        <v>45247</v>
      </c>
      <c r="S350" s="5">
        <f t="shared" si="25"/>
        <v>1851060</v>
      </c>
      <c r="T350" s="52">
        <f>M350*V350</f>
        <v>1526180459.4000001</v>
      </c>
      <c r="U350" s="53">
        <f t="shared" si="23"/>
        <v>0</v>
      </c>
      <c r="V350" s="52">
        <f t="shared" si="24"/>
        <v>824.49</v>
      </c>
    </row>
    <row r="351" spans="1:22" ht="31" x14ac:dyDescent="0.35">
      <c r="A351" s="44"/>
      <c r="B351" s="42" t="s">
        <v>648</v>
      </c>
      <c r="C351" s="56" t="s">
        <v>279</v>
      </c>
      <c r="D351" s="50">
        <v>45224</v>
      </c>
      <c r="E351" s="57">
        <v>45253</v>
      </c>
      <c r="F351" s="42" t="s">
        <v>116</v>
      </c>
      <c r="G351" s="42" t="s">
        <v>129</v>
      </c>
      <c r="H351" s="42" t="s">
        <v>136</v>
      </c>
      <c r="I351" s="42" t="s">
        <v>46</v>
      </c>
      <c r="J351" s="56" t="s">
        <v>704</v>
      </c>
      <c r="K351" s="5">
        <v>933039</v>
      </c>
      <c r="L351" s="16">
        <v>89.840999999999994</v>
      </c>
      <c r="M351" s="17">
        <v>83825156.799999997</v>
      </c>
      <c r="N351" s="85" t="s">
        <v>48</v>
      </c>
      <c r="O351" s="58" t="s">
        <v>16</v>
      </c>
      <c r="P351" s="58" t="s">
        <v>212</v>
      </c>
      <c r="Q351" s="58" t="s">
        <v>613</v>
      </c>
      <c r="R351" s="50">
        <v>45253</v>
      </c>
      <c r="S351" s="51">
        <f t="shared" si="25"/>
        <v>83825156.799999997</v>
      </c>
      <c r="T351" s="52">
        <f>M351*V351</f>
        <v>69113003530.031998</v>
      </c>
      <c r="U351" s="53">
        <f t="shared" si="23"/>
        <v>0</v>
      </c>
      <c r="V351" s="52">
        <f t="shared" si="24"/>
        <v>824.49</v>
      </c>
    </row>
    <row r="352" spans="1:22" ht="31" x14ac:dyDescent="0.35">
      <c r="A352" s="44"/>
      <c r="B352" s="42" t="s">
        <v>648</v>
      </c>
      <c r="C352" s="56" t="s">
        <v>279</v>
      </c>
      <c r="D352" s="50">
        <v>45229</v>
      </c>
      <c r="E352" s="57">
        <v>45258</v>
      </c>
      <c r="F352" s="42" t="s">
        <v>705</v>
      </c>
      <c r="G352" s="42" t="s">
        <v>129</v>
      </c>
      <c r="H352" s="42" t="s">
        <v>136</v>
      </c>
      <c r="I352" s="42" t="s">
        <v>46</v>
      </c>
      <c r="J352" s="56" t="s">
        <v>706</v>
      </c>
      <c r="K352" s="5">
        <v>996512</v>
      </c>
      <c r="L352" s="16">
        <v>87.158000000000001</v>
      </c>
      <c r="M352" s="17">
        <v>86853992.900000006</v>
      </c>
      <c r="N352" s="85" t="s">
        <v>48</v>
      </c>
      <c r="O352" s="58" t="s">
        <v>16</v>
      </c>
      <c r="P352" s="58" t="s">
        <v>212</v>
      </c>
      <c r="Q352" s="58" t="s">
        <v>613</v>
      </c>
      <c r="R352" s="50">
        <v>45258</v>
      </c>
      <c r="S352" s="51">
        <f t="shared" si="25"/>
        <v>86853992.900000006</v>
      </c>
      <c r="T352" s="52">
        <f>M352*V352</f>
        <v>71610248606.121002</v>
      </c>
      <c r="U352" s="53">
        <f t="shared" si="23"/>
        <v>0</v>
      </c>
      <c r="V352" s="52">
        <f t="shared" si="24"/>
        <v>824.49</v>
      </c>
    </row>
    <row r="353" spans="1:22" x14ac:dyDescent="0.35">
      <c r="A353" s="44"/>
      <c r="B353" s="42" t="s">
        <v>648</v>
      </c>
      <c r="C353" s="56" t="s">
        <v>538</v>
      </c>
      <c r="D353" s="50">
        <v>45209</v>
      </c>
      <c r="E353" s="57">
        <v>45239</v>
      </c>
      <c r="F353" s="42" t="s">
        <v>454</v>
      </c>
      <c r="G353" s="42" t="s">
        <v>707</v>
      </c>
      <c r="H353" s="42" t="s">
        <v>708</v>
      </c>
      <c r="I353" s="42" t="s">
        <v>46</v>
      </c>
      <c r="J353" s="56" t="s">
        <v>709</v>
      </c>
      <c r="K353" s="5">
        <v>947204</v>
      </c>
      <c r="L353" s="16">
        <v>93.230999999999995</v>
      </c>
      <c r="M353" s="17">
        <v>88308776.120000005</v>
      </c>
      <c r="N353" s="85" t="s">
        <v>48</v>
      </c>
      <c r="O353" s="58" t="s">
        <v>16</v>
      </c>
      <c r="P353" s="58" t="s">
        <v>61</v>
      </c>
      <c r="Q353" s="58" t="s">
        <v>62</v>
      </c>
      <c r="R353" s="50">
        <v>45239</v>
      </c>
      <c r="S353" s="51">
        <f t="shared" si="25"/>
        <v>88308776.120000005</v>
      </c>
      <c r="T353" s="52">
        <f>M353*V353</f>
        <v>72809702823.178802</v>
      </c>
      <c r="U353" s="53">
        <f t="shared" si="23"/>
        <v>0</v>
      </c>
      <c r="V353" s="52">
        <f t="shared" si="24"/>
        <v>824.49</v>
      </c>
    </row>
    <row r="354" spans="1:22" x14ac:dyDescent="0.35">
      <c r="A354" s="44"/>
      <c r="B354" s="42" t="s">
        <v>648</v>
      </c>
      <c r="C354" s="56" t="s">
        <v>461</v>
      </c>
      <c r="D354" s="50">
        <v>45205</v>
      </c>
      <c r="E354" s="57">
        <v>45235</v>
      </c>
      <c r="F354" s="42" t="s">
        <v>710</v>
      </c>
      <c r="G354" s="42" t="s">
        <v>149</v>
      </c>
      <c r="H354" s="42" t="s">
        <v>152</v>
      </c>
      <c r="I354" s="42" t="s">
        <v>78</v>
      </c>
      <c r="J354" s="56" t="s">
        <v>711</v>
      </c>
      <c r="K354" s="5">
        <v>40000</v>
      </c>
      <c r="L354" s="16">
        <v>98.132999999999996</v>
      </c>
      <c r="M354" s="17">
        <v>3925320</v>
      </c>
      <c r="N354" s="85" t="s">
        <v>477</v>
      </c>
      <c r="O354" s="58" t="s">
        <v>17</v>
      </c>
      <c r="P354" s="5" t="s">
        <v>61</v>
      </c>
      <c r="Q354" s="58" t="s">
        <v>65</v>
      </c>
      <c r="R354" s="50">
        <v>45235</v>
      </c>
      <c r="S354" s="51">
        <f t="shared" si="25"/>
        <v>3925320</v>
      </c>
      <c r="T354" s="52">
        <f>M354*V354</f>
        <v>3236387086.8000002</v>
      </c>
      <c r="U354" s="53">
        <f t="shared" si="23"/>
        <v>0</v>
      </c>
      <c r="V354" s="52">
        <f t="shared" si="24"/>
        <v>824.49</v>
      </c>
    </row>
    <row r="355" spans="1:22" x14ac:dyDescent="0.35">
      <c r="A355" s="44"/>
      <c r="B355" s="42" t="s">
        <v>648</v>
      </c>
      <c r="C355" s="56" t="s">
        <v>461</v>
      </c>
      <c r="D355" s="50">
        <v>45205</v>
      </c>
      <c r="E355" s="57">
        <v>45235</v>
      </c>
      <c r="F355" s="42" t="s">
        <v>710</v>
      </c>
      <c r="G355" s="42" t="s">
        <v>149</v>
      </c>
      <c r="H355" s="42" t="s">
        <v>150</v>
      </c>
      <c r="I355" s="42" t="s">
        <v>78</v>
      </c>
      <c r="J355" s="56" t="s">
        <v>712</v>
      </c>
      <c r="K355" s="5">
        <v>200000</v>
      </c>
      <c r="L355" s="16">
        <v>98.132999999999996</v>
      </c>
      <c r="M355" s="17">
        <v>19626600</v>
      </c>
      <c r="N355" s="85" t="s">
        <v>477</v>
      </c>
      <c r="O355" s="58" t="s">
        <v>17</v>
      </c>
      <c r="P355" s="5" t="s">
        <v>61</v>
      </c>
      <c r="Q355" s="58" t="s">
        <v>65</v>
      </c>
      <c r="R355" s="50">
        <v>45235</v>
      </c>
      <c r="S355" s="51">
        <f t="shared" si="25"/>
        <v>19626600</v>
      </c>
      <c r="T355" s="52">
        <f>M355*V355</f>
        <v>16181935434</v>
      </c>
      <c r="U355" s="53">
        <f t="shared" si="23"/>
        <v>0</v>
      </c>
      <c r="V355" s="52">
        <f t="shared" si="24"/>
        <v>824.49</v>
      </c>
    </row>
    <row r="356" spans="1:22" x14ac:dyDescent="0.35">
      <c r="A356" s="44"/>
      <c r="B356" s="42" t="s">
        <v>648</v>
      </c>
      <c r="C356" s="56" t="s">
        <v>461</v>
      </c>
      <c r="D356" s="50">
        <v>45219</v>
      </c>
      <c r="E356" s="57">
        <v>45249</v>
      </c>
      <c r="F356" s="42" t="s">
        <v>713</v>
      </c>
      <c r="G356" s="42" t="s">
        <v>149</v>
      </c>
      <c r="H356" s="42" t="s">
        <v>150</v>
      </c>
      <c r="I356" s="42" t="s">
        <v>78</v>
      </c>
      <c r="J356" s="56" t="s">
        <v>714</v>
      </c>
      <c r="K356" s="5">
        <v>200000</v>
      </c>
      <c r="L356" s="16">
        <v>93.486000000000004</v>
      </c>
      <c r="M356" s="17">
        <v>18697200</v>
      </c>
      <c r="N356" s="85" t="s">
        <v>477</v>
      </c>
      <c r="O356" s="58" t="s">
        <v>17</v>
      </c>
      <c r="P356" s="5" t="s">
        <v>61</v>
      </c>
      <c r="Q356" s="58" t="s">
        <v>65</v>
      </c>
      <c r="R356" s="50">
        <v>45249</v>
      </c>
      <c r="S356" s="51">
        <f t="shared" si="25"/>
        <v>18697200</v>
      </c>
      <c r="T356" s="52">
        <f>M356*V356</f>
        <v>15415654428</v>
      </c>
      <c r="U356" s="53">
        <f t="shared" si="23"/>
        <v>0</v>
      </c>
      <c r="V356" s="52">
        <f t="shared" si="24"/>
        <v>824.49</v>
      </c>
    </row>
    <row r="357" spans="1:22" ht="31" x14ac:dyDescent="0.35">
      <c r="A357" s="44"/>
      <c r="B357" s="42" t="s">
        <v>648</v>
      </c>
      <c r="C357" s="56" t="s">
        <v>453</v>
      </c>
      <c r="D357" s="50">
        <v>45204</v>
      </c>
      <c r="E357" s="57">
        <v>45294</v>
      </c>
      <c r="F357" s="42" t="s">
        <v>715</v>
      </c>
      <c r="G357" s="42" t="s">
        <v>162</v>
      </c>
      <c r="H357" s="42" t="s">
        <v>163</v>
      </c>
      <c r="I357" s="42" t="s">
        <v>46</v>
      </c>
      <c r="J357" s="56" t="s">
        <v>716</v>
      </c>
      <c r="K357" s="5">
        <v>950031</v>
      </c>
      <c r="L357" s="16">
        <v>96.8</v>
      </c>
      <c r="M357" s="17">
        <v>91963000.799999997</v>
      </c>
      <c r="N357" s="85" t="s">
        <v>48</v>
      </c>
      <c r="O357" s="58" t="s">
        <v>16</v>
      </c>
      <c r="P357" s="58" t="s">
        <v>125</v>
      </c>
      <c r="Q357" s="58" t="s">
        <v>126</v>
      </c>
      <c r="R357" s="50">
        <v>45294</v>
      </c>
      <c r="S357" s="51">
        <f t="shared" si="25"/>
        <v>91963000.799999997</v>
      </c>
      <c r="T357" s="52">
        <f>M357*V357</f>
        <v>75822574529.591995</v>
      </c>
      <c r="U357" s="53">
        <f t="shared" si="23"/>
        <v>0</v>
      </c>
      <c r="V357" s="52">
        <f t="shared" si="24"/>
        <v>824.49</v>
      </c>
    </row>
    <row r="358" spans="1:22" x14ac:dyDescent="0.35">
      <c r="A358" s="44"/>
      <c r="B358" s="42" t="s">
        <v>648</v>
      </c>
      <c r="C358" s="56" t="s">
        <v>74</v>
      </c>
      <c r="D358" s="50">
        <v>45226</v>
      </c>
      <c r="E358" s="57">
        <v>45256</v>
      </c>
      <c r="F358" s="42" t="s">
        <v>341</v>
      </c>
      <c r="G358" s="42" t="s">
        <v>162</v>
      </c>
      <c r="H358" s="42" t="s">
        <v>163</v>
      </c>
      <c r="I358" s="42" t="s">
        <v>46</v>
      </c>
      <c r="J358" s="56" t="s">
        <v>717</v>
      </c>
      <c r="K358" s="5">
        <v>996558</v>
      </c>
      <c r="L358" s="16">
        <v>88.319000000000003</v>
      </c>
      <c r="M358" s="17">
        <v>88015006</v>
      </c>
      <c r="N358" s="85" t="s">
        <v>48</v>
      </c>
      <c r="O358" s="58" t="s">
        <v>16</v>
      </c>
      <c r="P358" s="58" t="s">
        <v>134</v>
      </c>
      <c r="Q358" s="58" t="s">
        <v>135</v>
      </c>
      <c r="R358" s="50">
        <v>45256</v>
      </c>
      <c r="S358" s="51">
        <f t="shared" si="25"/>
        <v>88015006</v>
      </c>
      <c r="T358" s="52">
        <f>M358*V358</f>
        <v>72567492296.940002</v>
      </c>
      <c r="U358" s="53">
        <f t="shared" si="23"/>
        <v>0</v>
      </c>
      <c r="V358" s="52">
        <f t="shared" si="24"/>
        <v>824.49</v>
      </c>
    </row>
    <row r="359" spans="1:22" ht="31" x14ac:dyDescent="0.35">
      <c r="A359" s="44"/>
      <c r="B359" s="42" t="s">
        <v>648</v>
      </c>
      <c r="C359" s="56" t="s">
        <v>453</v>
      </c>
      <c r="D359" s="50">
        <v>45208</v>
      </c>
      <c r="E359" s="57">
        <v>45298</v>
      </c>
      <c r="F359" s="42" t="s">
        <v>718</v>
      </c>
      <c r="G359" s="42" t="s">
        <v>296</v>
      </c>
      <c r="H359" s="42" t="s">
        <v>163</v>
      </c>
      <c r="I359" s="42" t="s">
        <v>46</v>
      </c>
      <c r="J359" s="56" t="s">
        <v>719</v>
      </c>
      <c r="K359" s="5">
        <v>949834</v>
      </c>
      <c r="L359" s="16">
        <v>97.08</v>
      </c>
      <c r="M359" s="17">
        <v>92209884.719999999</v>
      </c>
      <c r="N359" s="85" t="s">
        <v>48</v>
      </c>
      <c r="O359" s="58" t="s">
        <v>16</v>
      </c>
      <c r="P359" s="58" t="s">
        <v>125</v>
      </c>
      <c r="Q359" s="58" t="s">
        <v>126</v>
      </c>
      <c r="R359" s="50">
        <v>45298</v>
      </c>
      <c r="S359" s="51">
        <f t="shared" si="25"/>
        <v>92209884.719999999</v>
      </c>
      <c r="T359" s="52">
        <f>M359*V359</f>
        <v>76026127852.792801</v>
      </c>
      <c r="U359" s="53">
        <f t="shared" si="23"/>
        <v>0</v>
      </c>
      <c r="V359" s="52">
        <f t="shared" si="24"/>
        <v>824.49</v>
      </c>
    </row>
    <row r="360" spans="1:22" x14ac:dyDescent="0.35">
      <c r="A360" s="44"/>
      <c r="B360" s="42"/>
      <c r="C360" s="56"/>
      <c r="D360" s="42"/>
      <c r="E360" s="42"/>
      <c r="F360" s="42"/>
      <c r="G360" s="42"/>
      <c r="H360" s="42"/>
      <c r="I360" s="42"/>
      <c r="J360" s="62"/>
      <c r="K360" s="5">
        <f>SUM(K325:K359)</f>
        <v>19817285</v>
      </c>
      <c r="L360" s="16"/>
      <c r="M360" s="17">
        <f>SUM(M325:M359)</f>
        <v>1824594831.46</v>
      </c>
      <c r="N360" s="85"/>
      <c r="O360" s="58"/>
      <c r="P360" s="58"/>
      <c r="Q360" s="58"/>
      <c r="R360" s="50"/>
      <c r="S360" s="51"/>
      <c r="T360" s="52"/>
      <c r="U360" s="53"/>
      <c r="V360" s="52">
        <f t="shared" si="24"/>
        <v>824.49</v>
      </c>
    </row>
    <row r="361" spans="1:22" x14ac:dyDescent="0.35">
      <c r="A361" s="44"/>
      <c r="B361" s="42"/>
      <c r="C361" s="56"/>
      <c r="D361" s="42"/>
      <c r="E361" s="42"/>
      <c r="F361" s="42"/>
      <c r="G361" s="42"/>
      <c r="H361" s="42"/>
      <c r="I361" s="42"/>
      <c r="J361" s="62"/>
      <c r="K361" s="5"/>
      <c r="L361" s="16"/>
      <c r="M361" s="17"/>
      <c r="N361" s="85"/>
      <c r="O361" s="58"/>
      <c r="P361" s="58"/>
      <c r="Q361" s="58"/>
      <c r="R361" s="50"/>
      <c r="S361" s="51"/>
      <c r="T361" s="52"/>
      <c r="U361" s="53"/>
      <c r="V361" s="52">
        <f t="shared" si="24"/>
        <v>824.49</v>
      </c>
    </row>
    <row r="362" spans="1:22" x14ac:dyDescent="0.35">
      <c r="A362" s="44"/>
      <c r="B362" s="42"/>
      <c r="C362" s="56"/>
      <c r="D362" s="42"/>
      <c r="E362" s="42"/>
      <c r="F362" s="42"/>
      <c r="G362" s="42"/>
      <c r="H362" s="42"/>
      <c r="I362" s="42"/>
      <c r="J362" s="62"/>
      <c r="K362" s="5"/>
      <c r="L362" s="16"/>
      <c r="M362" s="17"/>
      <c r="N362" s="85"/>
      <c r="O362" s="58"/>
      <c r="P362" s="58"/>
      <c r="Q362" s="58"/>
      <c r="R362" s="50"/>
      <c r="S362" s="51"/>
      <c r="T362" s="52"/>
      <c r="U362" s="53"/>
      <c r="V362" s="52">
        <f t="shared" si="24"/>
        <v>824.49</v>
      </c>
    </row>
    <row r="363" spans="1:22" ht="16" thickBot="1" x14ac:dyDescent="0.4">
      <c r="A363" s="44"/>
      <c r="B363" s="38"/>
      <c r="C363" s="36"/>
      <c r="D363" s="38"/>
      <c r="E363" s="38"/>
      <c r="F363" s="38"/>
      <c r="G363" s="38"/>
      <c r="H363" s="38"/>
      <c r="I363" s="38"/>
      <c r="J363" s="40"/>
      <c r="K363" s="10"/>
      <c r="L363" s="11"/>
      <c r="M363" s="24"/>
      <c r="N363" s="37"/>
      <c r="O363" s="38"/>
      <c r="P363" s="38"/>
      <c r="Q363" s="38"/>
      <c r="R363" s="50"/>
      <c r="S363" s="51"/>
      <c r="T363" s="52"/>
      <c r="U363" s="53"/>
      <c r="V363" s="91"/>
    </row>
    <row r="364" spans="1:22" x14ac:dyDescent="0.35">
      <c r="A364" s="44"/>
      <c r="B364" s="81" t="s">
        <v>720</v>
      </c>
      <c r="C364" s="45" t="s">
        <v>279</v>
      </c>
      <c r="D364" s="46">
        <v>45257</v>
      </c>
      <c r="E364" s="47">
        <v>45286</v>
      </c>
      <c r="F364" s="48" t="s">
        <v>721</v>
      </c>
      <c r="G364" s="48" t="s">
        <v>596</v>
      </c>
      <c r="H364" s="48" t="s">
        <v>300</v>
      </c>
      <c r="I364" s="48" t="s">
        <v>78</v>
      </c>
      <c r="J364" s="45" t="s">
        <v>722</v>
      </c>
      <c r="K364" s="13">
        <v>150000</v>
      </c>
      <c r="L364" s="14">
        <v>75.576999999999998</v>
      </c>
      <c r="M364" s="15">
        <v>11336550</v>
      </c>
      <c r="N364" s="82" t="s">
        <v>80</v>
      </c>
      <c r="O364" s="49" t="s">
        <v>14</v>
      </c>
      <c r="P364" s="49" t="s">
        <v>92</v>
      </c>
      <c r="Q364" s="49" t="s">
        <v>93</v>
      </c>
      <c r="R364" s="50">
        <v>45286</v>
      </c>
      <c r="S364" s="5">
        <f t="shared" si="25"/>
        <v>11336550</v>
      </c>
      <c r="T364" s="52">
        <f>M364*V364</f>
        <v>10674722211</v>
      </c>
      <c r="U364" s="53">
        <f t="shared" ref="U364:U393" si="26">M364-S364</f>
        <v>0</v>
      </c>
      <c r="V364" s="83">
        <f>941.62</f>
        <v>941.62</v>
      </c>
    </row>
    <row r="365" spans="1:22" x14ac:dyDescent="0.35">
      <c r="A365" s="44"/>
      <c r="B365" s="84" t="s">
        <v>720</v>
      </c>
      <c r="C365" s="56" t="s">
        <v>617</v>
      </c>
      <c r="D365" s="50">
        <v>45257</v>
      </c>
      <c r="E365" s="57">
        <v>45347</v>
      </c>
      <c r="F365" s="42" t="s">
        <v>721</v>
      </c>
      <c r="G365" s="42" t="s">
        <v>723</v>
      </c>
      <c r="H365" s="42" t="s">
        <v>301</v>
      </c>
      <c r="I365" s="42" t="s">
        <v>78</v>
      </c>
      <c r="J365" s="56" t="s">
        <v>724</v>
      </c>
      <c r="K365" s="5">
        <v>847761</v>
      </c>
      <c r="L365" s="16">
        <v>75.576999999999998</v>
      </c>
      <c r="M365" s="17">
        <v>64071233.100000001</v>
      </c>
      <c r="N365" s="85" t="s">
        <v>80</v>
      </c>
      <c r="O365" s="58" t="s">
        <v>14</v>
      </c>
      <c r="P365" s="58" t="s">
        <v>81</v>
      </c>
      <c r="Q365" s="58" t="s">
        <v>82</v>
      </c>
      <c r="R365" s="50">
        <v>45347</v>
      </c>
      <c r="S365" s="5"/>
      <c r="T365" s="52">
        <f>M365*V365</f>
        <v>60330754511.622002</v>
      </c>
      <c r="U365" s="53">
        <f t="shared" si="26"/>
        <v>64071233.100000001</v>
      </c>
      <c r="V365" s="52">
        <f>V364</f>
        <v>941.62</v>
      </c>
    </row>
    <row r="366" spans="1:22" x14ac:dyDescent="0.35">
      <c r="A366" s="44"/>
      <c r="B366" s="84" t="s">
        <v>720</v>
      </c>
      <c r="C366" s="56" t="s">
        <v>279</v>
      </c>
      <c r="D366" s="50">
        <v>45255</v>
      </c>
      <c r="E366" s="57">
        <v>45284</v>
      </c>
      <c r="F366" s="42" t="s">
        <v>725</v>
      </c>
      <c r="G366" s="42" t="s">
        <v>599</v>
      </c>
      <c r="H366" s="42" t="s">
        <v>108</v>
      </c>
      <c r="I366" s="42" t="s">
        <v>78</v>
      </c>
      <c r="J366" s="56" t="s">
        <v>726</v>
      </c>
      <c r="K366" s="5">
        <v>500000</v>
      </c>
      <c r="L366" s="16">
        <v>76.067999999999998</v>
      </c>
      <c r="M366" s="17">
        <v>38034000</v>
      </c>
      <c r="N366" s="85" t="s">
        <v>80</v>
      </c>
      <c r="O366" s="58" t="s">
        <v>14</v>
      </c>
      <c r="P366" s="58" t="s">
        <v>92</v>
      </c>
      <c r="Q366" s="58" t="s">
        <v>93</v>
      </c>
      <c r="R366" s="50">
        <v>45284</v>
      </c>
      <c r="S366" s="5">
        <f t="shared" si="25"/>
        <v>38034000</v>
      </c>
      <c r="T366" s="52">
        <f>M366*V366</f>
        <v>35813575080</v>
      </c>
      <c r="U366" s="53">
        <f t="shared" si="26"/>
        <v>0</v>
      </c>
      <c r="V366" s="52">
        <f t="shared" ref="V366:V393" si="27">V365</f>
        <v>941.62</v>
      </c>
    </row>
    <row r="367" spans="1:22" x14ac:dyDescent="0.35">
      <c r="A367" s="44"/>
      <c r="B367" s="84" t="s">
        <v>720</v>
      </c>
      <c r="C367" s="56" t="s">
        <v>727</v>
      </c>
      <c r="D367" s="50">
        <v>45255</v>
      </c>
      <c r="E367" s="57">
        <v>45345</v>
      </c>
      <c r="F367" s="42" t="s">
        <v>725</v>
      </c>
      <c r="G367" s="42" t="s">
        <v>728</v>
      </c>
      <c r="H367" s="42" t="s">
        <v>108</v>
      </c>
      <c r="I367" s="42" t="s">
        <v>78</v>
      </c>
      <c r="J367" s="56" t="s">
        <v>729</v>
      </c>
      <c r="K367" s="5">
        <v>498113</v>
      </c>
      <c r="L367" s="16">
        <v>76.067999999999998</v>
      </c>
      <c r="M367" s="17">
        <v>37890459.68</v>
      </c>
      <c r="N367" s="85" t="s">
        <v>80</v>
      </c>
      <c r="O367" s="58" t="s">
        <v>14</v>
      </c>
      <c r="P367" s="58" t="s">
        <v>81</v>
      </c>
      <c r="Q367" s="58" t="s">
        <v>82</v>
      </c>
      <c r="R367" s="50">
        <v>45345</v>
      </c>
      <c r="S367" s="5"/>
      <c r="T367" s="52">
        <f>M367*V367</f>
        <v>35678414643.881599</v>
      </c>
      <c r="U367" s="53">
        <f t="shared" si="26"/>
        <v>37890459.68</v>
      </c>
      <c r="V367" s="52">
        <f t="shared" si="27"/>
        <v>941.62</v>
      </c>
    </row>
    <row r="368" spans="1:22" x14ac:dyDescent="0.35">
      <c r="A368" s="44"/>
      <c r="B368" s="84" t="s">
        <v>720</v>
      </c>
      <c r="C368" s="56" t="s">
        <v>279</v>
      </c>
      <c r="D368" s="50">
        <v>45243</v>
      </c>
      <c r="E368" s="57">
        <v>45272</v>
      </c>
      <c r="F368" s="42" t="s">
        <v>586</v>
      </c>
      <c r="G368" s="42" t="s">
        <v>180</v>
      </c>
      <c r="H368" s="42" t="s">
        <v>730</v>
      </c>
      <c r="I368" s="42" t="s">
        <v>46</v>
      </c>
      <c r="J368" s="56" t="s">
        <v>731</v>
      </c>
      <c r="K368" s="5">
        <v>921231</v>
      </c>
      <c r="L368" s="16">
        <v>81.435000000000002</v>
      </c>
      <c r="M368" s="17">
        <v>75020446.489999995</v>
      </c>
      <c r="N368" s="85" t="s">
        <v>48</v>
      </c>
      <c r="O368" s="58" t="s">
        <v>16</v>
      </c>
      <c r="P368" s="58" t="s">
        <v>61</v>
      </c>
      <c r="Q368" s="58" t="s">
        <v>62</v>
      </c>
      <c r="R368" s="50">
        <v>45272</v>
      </c>
      <c r="S368" s="51">
        <f t="shared" si="25"/>
        <v>75020446.489999995</v>
      </c>
      <c r="T368" s="52">
        <f>M368*V368</f>
        <v>70640752823.913788</v>
      </c>
      <c r="U368" s="53">
        <f t="shared" si="26"/>
        <v>0</v>
      </c>
      <c r="V368" s="52">
        <f t="shared" si="27"/>
        <v>941.62</v>
      </c>
    </row>
    <row r="369" spans="1:22" x14ac:dyDescent="0.35">
      <c r="A369" s="44"/>
      <c r="B369" s="84" t="s">
        <v>720</v>
      </c>
      <c r="C369" s="56" t="s">
        <v>732</v>
      </c>
      <c r="D369" s="50">
        <v>45232</v>
      </c>
      <c r="E369" s="57">
        <v>45322</v>
      </c>
      <c r="F369" s="42" t="s">
        <v>733</v>
      </c>
      <c r="G369" s="42" t="s">
        <v>180</v>
      </c>
      <c r="H369" s="42" t="s">
        <v>730</v>
      </c>
      <c r="I369" s="42" t="s">
        <v>46</v>
      </c>
      <c r="J369" s="56" t="s">
        <v>734</v>
      </c>
      <c r="K369" s="5">
        <v>919366</v>
      </c>
      <c r="L369" s="16">
        <v>83.296999999999997</v>
      </c>
      <c r="M369" s="17">
        <v>76580429.700000003</v>
      </c>
      <c r="N369" s="85" t="s">
        <v>48</v>
      </c>
      <c r="O369" s="58" t="s">
        <v>16</v>
      </c>
      <c r="P369" s="58" t="s">
        <v>81</v>
      </c>
      <c r="Q369" s="58" t="s">
        <v>82</v>
      </c>
      <c r="R369" s="50">
        <v>45322</v>
      </c>
      <c r="S369" s="51"/>
      <c r="T369" s="52">
        <f>M369*V369</f>
        <v>72109664214.113998</v>
      </c>
      <c r="U369" s="53">
        <f t="shared" si="26"/>
        <v>76580429.700000003</v>
      </c>
      <c r="V369" s="52">
        <f t="shared" si="27"/>
        <v>941.62</v>
      </c>
    </row>
    <row r="370" spans="1:22" x14ac:dyDescent="0.35">
      <c r="A370" s="44"/>
      <c r="B370" s="84" t="s">
        <v>720</v>
      </c>
      <c r="C370" s="56" t="s">
        <v>279</v>
      </c>
      <c r="D370" s="50">
        <v>45236</v>
      </c>
      <c r="E370" s="57">
        <v>45265</v>
      </c>
      <c r="F370" s="42" t="s">
        <v>233</v>
      </c>
      <c r="G370" s="42" t="s">
        <v>189</v>
      </c>
      <c r="H370" s="42" t="s">
        <v>97</v>
      </c>
      <c r="I370" s="42" t="s">
        <v>46</v>
      </c>
      <c r="J370" s="56" t="s">
        <v>735</v>
      </c>
      <c r="K370" s="5">
        <v>70000</v>
      </c>
      <c r="L370" s="16">
        <v>85.07</v>
      </c>
      <c r="M370" s="17">
        <v>5954900</v>
      </c>
      <c r="N370" s="85" t="s">
        <v>48</v>
      </c>
      <c r="O370" s="58" t="s">
        <v>16</v>
      </c>
      <c r="P370" s="58" t="s">
        <v>61</v>
      </c>
      <c r="Q370" s="58" t="s">
        <v>62</v>
      </c>
      <c r="R370" s="50">
        <v>45265</v>
      </c>
      <c r="S370" s="51">
        <f t="shared" si="25"/>
        <v>5954900</v>
      </c>
      <c r="T370" s="52">
        <f>M370*V370</f>
        <v>5607252938</v>
      </c>
      <c r="U370" s="53">
        <f t="shared" si="26"/>
        <v>0</v>
      </c>
      <c r="V370" s="52">
        <f t="shared" si="27"/>
        <v>941.62</v>
      </c>
    </row>
    <row r="371" spans="1:22" x14ac:dyDescent="0.35">
      <c r="A371" s="44"/>
      <c r="B371" s="84" t="s">
        <v>720</v>
      </c>
      <c r="C371" s="56" t="s">
        <v>279</v>
      </c>
      <c r="D371" s="50">
        <v>45236</v>
      </c>
      <c r="E371" s="57">
        <v>45265</v>
      </c>
      <c r="F371" s="42" t="s">
        <v>233</v>
      </c>
      <c r="G371" s="42" t="s">
        <v>189</v>
      </c>
      <c r="H371" s="42" t="s">
        <v>97</v>
      </c>
      <c r="I371" s="42" t="s">
        <v>46</v>
      </c>
      <c r="J371" s="56" t="s">
        <v>736</v>
      </c>
      <c r="K371" s="5">
        <v>663448</v>
      </c>
      <c r="L371" s="16">
        <v>85.07</v>
      </c>
      <c r="M371" s="17">
        <v>56439521.359999999</v>
      </c>
      <c r="N371" s="85" t="s">
        <v>48</v>
      </c>
      <c r="O371" s="58" t="s">
        <v>16</v>
      </c>
      <c r="P371" s="58" t="s">
        <v>61</v>
      </c>
      <c r="Q371" s="58" t="s">
        <v>62</v>
      </c>
      <c r="R371" s="50">
        <v>45265</v>
      </c>
      <c r="S371" s="51">
        <f t="shared" si="25"/>
        <v>56439521.359999999</v>
      </c>
      <c r="T371" s="52">
        <f>M371*V371</f>
        <v>53144582103.003197</v>
      </c>
      <c r="U371" s="53">
        <f t="shared" si="26"/>
        <v>0</v>
      </c>
      <c r="V371" s="52">
        <f t="shared" si="27"/>
        <v>941.62</v>
      </c>
    </row>
    <row r="372" spans="1:22" x14ac:dyDescent="0.35">
      <c r="A372" s="44"/>
      <c r="B372" s="84" t="s">
        <v>720</v>
      </c>
      <c r="C372" s="56" t="s">
        <v>279</v>
      </c>
      <c r="D372" s="50">
        <v>45236</v>
      </c>
      <c r="E372" s="57">
        <v>45265</v>
      </c>
      <c r="F372" s="42" t="s">
        <v>233</v>
      </c>
      <c r="G372" s="42" t="s">
        <v>189</v>
      </c>
      <c r="H372" s="42" t="s">
        <v>97</v>
      </c>
      <c r="I372" s="42" t="s">
        <v>46</v>
      </c>
      <c r="J372" s="56" t="s">
        <v>737</v>
      </c>
      <c r="K372" s="5">
        <v>245200</v>
      </c>
      <c r="L372" s="16">
        <v>85.07</v>
      </c>
      <c r="M372" s="17">
        <v>20859164</v>
      </c>
      <c r="N372" s="85" t="s">
        <v>48</v>
      </c>
      <c r="O372" s="58" t="s">
        <v>16</v>
      </c>
      <c r="P372" s="58" t="s">
        <v>61</v>
      </c>
      <c r="Q372" s="58" t="s">
        <v>62</v>
      </c>
      <c r="R372" s="50">
        <v>45265</v>
      </c>
      <c r="S372" s="51">
        <f t="shared" si="25"/>
        <v>20859164</v>
      </c>
      <c r="T372" s="52">
        <f>M372*V372</f>
        <v>19641406005.68</v>
      </c>
      <c r="U372" s="53">
        <f t="shared" si="26"/>
        <v>0</v>
      </c>
      <c r="V372" s="52">
        <f t="shared" si="27"/>
        <v>941.62</v>
      </c>
    </row>
    <row r="373" spans="1:22" x14ac:dyDescent="0.35">
      <c r="A373" s="44"/>
      <c r="B373" s="84" t="s">
        <v>720</v>
      </c>
      <c r="C373" s="56" t="s">
        <v>279</v>
      </c>
      <c r="D373" s="50">
        <v>45258</v>
      </c>
      <c r="E373" s="57">
        <v>45287</v>
      </c>
      <c r="F373" s="42" t="s">
        <v>738</v>
      </c>
      <c r="G373" s="42" t="s">
        <v>189</v>
      </c>
      <c r="H373" s="42" t="s">
        <v>136</v>
      </c>
      <c r="I373" s="42" t="s">
        <v>46</v>
      </c>
      <c r="J373" s="56" t="s">
        <v>739</v>
      </c>
      <c r="K373" s="5">
        <v>500364</v>
      </c>
      <c r="L373" s="16">
        <v>78.052999999999997</v>
      </c>
      <c r="M373" s="17">
        <v>39054911.289999999</v>
      </c>
      <c r="N373" s="85" t="s">
        <v>48</v>
      </c>
      <c r="O373" s="58" t="s">
        <v>16</v>
      </c>
      <c r="P373" s="58" t="s">
        <v>61</v>
      </c>
      <c r="Q373" s="58" t="s">
        <v>62</v>
      </c>
      <c r="R373" s="50">
        <v>45287</v>
      </c>
      <c r="S373" s="51">
        <f t="shared" si="25"/>
        <v>39054911.289999999</v>
      </c>
      <c r="T373" s="52">
        <f>M373*V373</f>
        <v>36774885568.889801</v>
      </c>
      <c r="U373" s="53">
        <f t="shared" si="26"/>
        <v>0</v>
      </c>
      <c r="V373" s="52">
        <f t="shared" si="27"/>
        <v>941.62</v>
      </c>
    </row>
    <row r="374" spans="1:22" x14ac:dyDescent="0.35">
      <c r="A374" s="44"/>
      <c r="B374" s="84" t="s">
        <v>720</v>
      </c>
      <c r="C374" s="56" t="s">
        <v>279</v>
      </c>
      <c r="D374" s="50">
        <v>45258</v>
      </c>
      <c r="E374" s="57">
        <v>45287</v>
      </c>
      <c r="F374" s="42" t="s">
        <v>738</v>
      </c>
      <c r="G374" s="42" t="s">
        <v>189</v>
      </c>
      <c r="H374" s="42" t="s">
        <v>546</v>
      </c>
      <c r="I374" s="42" t="s">
        <v>46</v>
      </c>
      <c r="J374" s="56" t="s">
        <v>740</v>
      </c>
      <c r="K374" s="5">
        <v>450000</v>
      </c>
      <c r="L374" s="16">
        <v>78.052999999999997</v>
      </c>
      <c r="M374" s="17">
        <v>35123850</v>
      </c>
      <c r="N374" s="85" t="s">
        <v>48</v>
      </c>
      <c r="O374" s="58" t="s">
        <v>16</v>
      </c>
      <c r="P374" s="58" t="s">
        <v>61</v>
      </c>
      <c r="Q374" s="58" t="s">
        <v>62</v>
      </c>
      <c r="R374" s="50">
        <v>45287</v>
      </c>
      <c r="S374" s="51">
        <f t="shared" si="25"/>
        <v>35123850</v>
      </c>
      <c r="T374" s="52">
        <f>M374*V374</f>
        <v>33073319637</v>
      </c>
      <c r="U374" s="53">
        <f t="shared" si="26"/>
        <v>0</v>
      </c>
      <c r="V374" s="52">
        <f t="shared" si="27"/>
        <v>941.62</v>
      </c>
    </row>
    <row r="375" spans="1:22" x14ac:dyDescent="0.35">
      <c r="A375" s="44"/>
      <c r="B375" s="84" t="s">
        <v>720</v>
      </c>
      <c r="C375" s="56" t="s">
        <v>279</v>
      </c>
      <c r="D375" s="50">
        <v>45244</v>
      </c>
      <c r="E375" s="57">
        <v>45273</v>
      </c>
      <c r="F375" s="42" t="s">
        <v>741</v>
      </c>
      <c r="G375" s="42" t="s">
        <v>76</v>
      </c>
      <c r="H375" s="42" t="s">
        <v>77</v>
      </c>
      <c r="I375" s="42" t="s">
        <v>78</v>
      </c>
      <c r="J375" s="56" t="s">
        <v>742</v>
      </c>
      <c r="K375" s="5">
        <v>100000</v>
      </c>
      <c r="L375" s="16">
        <v>87.242999999999995</v>
      </c>
      <c r="M375" s="17">
        <v>8724300</v>
      </c>
      <c r="N375" s="85" t="s">
        <v>80</v>
      </c>
      <c r="O375" s="58" t="s">
        <v>14</v>
      </c>
      <c r="P375" s="58" t="s">
        <v>92</v>
      </c>
      <c r="Q375" s="58" t="s">
        <v>93</v>
      </c>
      <c r="R375" s="50">
        <v>45273</v>
      </c>
      <c r="S375" s="5">
        <f t="shared" si="25"/>
        <v>8724300</v>
      </c>
      <c r="T375" s="52">
        <f>M375*V375</f>
        <v>8214975366</v>
      </c>
      <c r="U375" s="53">
        <f t="shared" si="26"/>
        <v>0</v>
      </c>
      <c r="V375" s="52">
        <f t="shared" si="27"/>
        <v>941.62</v>
      </c>
    </row>
    <row r="376" spans="1:22" x14ac:dyDescent="0.35">
      <c r="A376" s="44"/>
      <c r="B376" s="84" t="s">
        <v>720</v>
      </c>
      <c r="C376" s="56" t="s">
        <v>279</v>
      </c>
      <c r="D376" s="50">
        <v>45260</v>
      </c>
      <c r="E376" s="57">
        <v>45289</v>
      </c>
      <c r="F376" s="42" t="s">
        <v>743</v>
      </c>
      <c r="G376" s="42" t="s">
        <v>76</v>
      </c>
      <c r="H376" s="42" t="s">
        <v>77</v>
      </c>
      <c r="I376" s="42" t="s">
        <v>78</v>
      </c>
      <c r="J376" s="56" t="s">
        <v>744</v>
      </c>
      <c r="K376" s="5">
        <v>100000</v>
      </c>
      <c r="L376" s="16">
        <v>81.685000000000002</v>
      </c>
      <c r="M376" s="17">
        <v>8168500</v>
      </c>
      <c r="N376" s="85" t="s">
        <v>80</v>
      </c>
      <c r="O376" s="58" t="s">
        <v>14</v>
      </c>
      <c r="P376" s="58" t="s">
        <v>92</v>
      </c>
      <c r="Q376" s="58" t="s">
        <v>93</v>
      </c>
      <c r="R376" s="50">
        <v>45289</v>
      </c>
      <c r="S376" s="5">
        <f t="shared" si="25"/>
        <v>8168500</v>
      </c>
      <c r="T376" s="52">
        <f>M376*V376</f>
        <v>7691622970</v>
      </c>
      <c r="U376" s="53">
        <f t="shared" si="26"/>
        <v>0</v>
      </c>
      <c r="V376" s="52">
        <f t="shared" si="27"/>
        <v>941.62</v>
      </c>
    </row>
    <row r="377" spans="1:22" x14ac:dyDescent="0.35">
      <c r="A377" s="44"/>
      <c r="B377" s="84" t="s">
        <v>720</v>
      </c>
      <c r="C377" s="56" t="s">
        <v>745</v>
      </c>
      <c r="D377" s="50">
        <v>45244</v>
      </c>
      <c r="E377" s="57">
        <v>45334</v>
      </c>
      <c r="F377" s="42" t="s">
        <v>741</v>
      </c>
      <c r="G377" s="42" t="s">
        <v>76</v>
      </c>
      <c r="H377" s="42" t="s">
        <v>77</v>
      </c>
      <c r="I377" s="42" t="s">
        <v>78</v>
      </c>
      <c r="J377" s="56" t="s">
        <v>746</v>
      </c>
      <c r="K377" s="5">
        <v>949460</v>
      </c>
      <c r="L377" s="16">
        <v>87.242999999999995</v>
      </c>
      <c r="M377" s="17">
        <v>82833738.780000001</v>
      </c>
      <c r="N377" s="85" t="s">
        <v>80</v>
      </c>
      <c r="O377" s="58" t="s">
        <v>14</v>
      </c>
      <c r="P377" s="58" t="s">
        <v>81</v>
      </c>
      <c r="Q377" s="58" t="s">
        <v>82</v>
      </c>
      <c r="R377" s="50">
        <v>45334</v>
      </c>
      <c r="S377" s="5"/>
      <c r="T377" s="52">
        <f>M377*V377</f>
        <v>77997905110.023605</v>
      </c>
      <c r="U377" s="53">
        <f t="shared" si="26"/>
        <v>82833738.780000001</v>
      </c>
      <c r="V377" s="52">
        <f t="shared" si="27"/>
        <v>941.62</v>
      </c>
    </row>
    <row r="378" spans="1:22" x14ac:dyDescent="0.35">
      <c r="A378" s="44"/>
      <c r="B378" s="84" t="s">
        <v>720</v>
      </c>
      <c r="C378" s="56" t="s">
        <v>74</v>
      </c>
      <c r="D378" s="50">
        <v>45260</v>
      </c>
      <c r="E378" s="57">
        <v>45350</v>
      </c>
      <c r="F378" s="42" t="s">
        <v>743</v>
      </c>
      <c r="G378" s="42" t="s">
        <v>76</v>
      </c>
      <c r="H378" s="42" t="s">
        <v>77</v>
      </c>
      <c r="I378" s="42" t="s">
        <v>78</v>
      </c>
      <c r="J378" s="56" t="s">
        <v>747</v>
      </c>
      <c r="K378" s="5">
        <v>950211</v>
      </c>
      <c r="L378" s="16">
        <v>81.685000000000002</v>
      </c>
      <c r="M378" s="17">
        <v>77617985.540000007</v>
      </c>
      <c r="N378" s="85" t="s">
        <v>80</v>
      </c>
      <c r="O378" s="58" t="s">
        <v>14</v>
      </c>
      <c r="P378" s="58" t="s">
        <v>81</v>
      </c>
      <c r="Q378" s="58" t="s">
        <v>82</v>
      </c>
      <c r="R378" s="50">
        <v>45350</v>
      </c>
      <c r="S378" s="5"/>
      <c r="T378" s="52">
        <f>M378*V378</f>
        <v>73086647544.174805</v>
      </c>
      <c r="U378" s="53">
        <f t="shared" si="26"/>
        <v>77617985.540000007</v>
      </c>
      <c r="V378" s="52">
        <f t="shared" si="27"/>
        <v>941.62</v>
      </c>
    </row>
    <row r="379" spans="1:22" x14ac:dyDescent="0.35">
      <c r="A379" s="44"/>
      <c r="B379" s="84" t="s">
        <v>720</v>
      </c>
      <c r="C379" s="56" t="s">
        <v>74</v>
      </c>
      <c r="D379" s="50">
        <v>45253</v>
      </c>
      <c r="E379" s="57">
        <v>45343</v>
      </c>
      <c r="F379" s="42" t="s">
        <v>748</v>
      </c>
      <c r="G379" s="42" t="s">
        <v>102</v>
      </c>
      <c r="H379" s="42" t="s">
        <v>103</v>
      </c>
      <c r="I379" s="42" t="s">
        <v>46</v>
      </c>
      <c r="J379" s="56" t="s">
        <v>749</v>
      </c>
      <c r="K379" s="5">
        <v>650035</v>
      </c>
      <c r="L379" s="16">
        <v>78.516000000000005</v>
      </c>
      <c r="M379" s="17">
        <v>51038148.060000002</v>
      </c>
      <c r="N379" s="85" t="s">
        <v>48</v>
      </c>
      <c r="O379" s="58" t="s">
        <v>16</v>
      </c>
      <c r="P379" s="58" t="s">
        <v>81</v>
      </c>
      <c r="Q379" s="58" t="s">
        <v>82</v>
      </c>
      <c r="R379" s="50">
        <v>45343</v>
      </c>
      <c r="S379" s="51"/>
      <c r="T379" s="52">
        <f>M379*V379</f>
        <v>48058540976.257202</v>
      </c>
      <c r="U379" s="53">
        <f t="shared" si="26"/>
        <v>51038148.060000002</v>
      </c>
      <c r="V379" s="52">
        <f t="shared" si="27"/>
        <v>941.62</v>
      </c>
    </row>
    <row r="380" spans="1:22" x14ac:dyDescent="0.35">
      <c r="A380" s="44"/>
      <c r="B380" s="84" t="s">
        <v>720</v>
      </c>
      <c r="C380" s="56" t="s">
        <v>74</v>
      </c>
      <c r="D380" s="50">
        <v>45235</v>
      </c>
      <c r="E380" s="57">
        <v>45265</v>
      </c>
      <c r="F380" s="42" t="s">
        <v>363</v>
      </c>
      <c r="G380" s="42" t="s">
        <v>495</v>
      </c>
      <c r="H380" s="42" t="s">
        <v>136</v>
      </c>
      <c r="I380" s="42" t="s">
        <v>46</v>
      </c>
      <c r="J380" s="56" t="s">
        <v>750</v>
      </c>
      <c r="K380" s="5">
        <v>947214</v>
      </c>
      <c r="L380" s="16">
        <v>88.216999999999999</v>
      </c>
      <c r="M380" s="17">
        <v>83560377.439999998</v>
      </c>
      <c r="N380" s="85" t="s">
        <v>48</v>
      </c>
      <c r="O380" s="58" t="s">
        <v>16</v>
      </c>
      <c r="P380" s="58" t="s">
        <v>134</v>
      </c>
      <c r="Q380" s="58"/>
      <c r="R380" s="50">
        <v>45265</v>
      </c>
      <c r="S380" s="51">
        <f t="shared" si="25"/>
        <v>83560377.439999998</v>
      </c>
      <c r="T380" s="52">
        <f>M380*V380</f>
        <v>78682122605.052795</v>
      </c>
      <c r="U380" s="53">
        <f t="shared" si="26"/>
        <v>0</v>
      </c>
      <c r="V380" s="52">
        <f t="shared" si="27"/>
        <v>941.62</v>
      </c>
    </row>
    <row r="381" spans="1:22" x14ac:dyDescent="0.35">
      <c r="A381" s="44"/>
      <c r="B381" s="84" t="s">
        <v>720</v>
      </c>
      <c r="C381" s="56" t="s">
        <v>279</v>
      </c>
      <c r="D381" s="50">
        <v>45246</v>
      </c>
      <c r="E381" s="57">
        <v>45275</v>
      </c>
      <c r="F381" s="42" t="s">
        <v>751</v>
      </c>
      <c r="G381" s="42" t="s">
        <v>112</v>
      </c>
      <c r="H381" s="42" t="s">
        <v>113</v>
      </c>
      <c r="I381" s="42" t="s">
        <v>78</v>
      </c>
      <c r="J381" s="56" t="s">
        <v>752</v>
      </c>
      <c r="K381" s="5">
        <v>50000</v>
      </c>
      <c r="L381" s="16">
        <v>86.933000000000007</v>
      </c>
      <c r="M381" s="17">
        <v>4346650</v>
      </c>
      <c r="N381" s="85" t="s">
        <v>80</v>
      </c>
      <c r="O381" s="58" t="s">
        <v>14</v>
      </c>
      <c r="P381" s="58" t="s">
        <v>92</v>
      </c>
      <c r="Q381" s="58" t="s">
        <v>93</v>
      </c>
      <c r="R381" s="50">
        <v>45275</v>
      </c>
      <c r="S381" s="5">
        <f t="shared" si="25"/>
        <v>4346650</v>
      </c>
      <c r="T381" s="52">
        <f>M381*V381</f>
        <v>4092892573</v>
      </c>
      <c r="U381" s="53">
        <f t="shared" si="26"/>
        <v>0</v>
      </c>
      <c r="V381" s="52">
        <f t="shared" si="27"/>
        <v>941.62</v>
      </c>
    </row>
    <row r="382" spans="1:22" x14ac:dyDescent="0.35">
      <c r="A382" s="44"/>
      <c r="B382" s="84" t="s">
        <v>720</v>
      </c>
      <c r="C382" s="56" t="s">
        <v>753</v>
      </c>
      <c r="D382" s="50">
        <v>45246</v>
      </c>
      <c r="E382" s="57">
        <v>45336</v>
      </c>
      <c r="F382" s="42" t="s">
        <v>751</v>
      </c>
      <c r="G382" s="42" t="s">
        <v>754</v>
      </c>
      <c r="H382" s="42" t="s">
        <v>113</v>
      </c>
      <c r="I382" s="42" t="s">
        <v>78</v>
      </c>
      <c r="J382" s="56" t="s">
        <v>755</v>
      </c>
      <c r="K382" s="5">
        <v>901318</v>
      </c>
      <c r="L382" s="16">
        <v>86.933000000000007</v>
      </c>
      <c r="M382" s="17">
        <v>78354277.689999998</v>
      </c>
      <c r="N382" s="85" t="s">
        <v>80</v>
      </c>
      <c r="O382" s="58" t="s">
        <v>14</v>
      </c>
      <c r="P382" s="58" t="s">
        <v>81</v>
      </c>
      <c r="Q382" s="58" t="s">
        <v>82</v>
      </c>
      <c r="R382" s="50">
        <v>45336</v>
      </c>
      <c r="S382" s="5"/>
      <c r="T382" s="52">
        <f>M382*V382</f>
        <v>73779954958.457794</v>
      </c>
      <c r="U382" s="53">
        <f t="shared" si="26"/>
        <v>78354277.689999998</v>
      </c>
      <c r="V382" s="52">
        <f t="shared" si="27"/>
        <v>941.62</v>
      </c>
    </row>
    <row r="383" spans="1:22" ht="31" x14ac:dyDescent="0.35">
      <c r="A383" s="44"/>
      <c r="B383" s="84" t="s">
        <v>720</v>
      </c>
      <c r="C383" s="56" t="s">
        <v>756</v>
      </c>
      <c r="D383" s="50">
        <v>45244</v>
      </c>
      <c r="E383" s="57">
        <v>45334</v>
      </c>
      <c r="F383" s="42" t="s">
        <v>757</v>
      </c>
      <c r="G383" s="42" t="s">
        <v>208</v>
      </c>
      <c r="H383" s="42" t="s">
        <v>121</v>
      </c>
      <c r="I383" s="42" t="s">
        <v>46</v>
      </c>
      <c r="J383" s="56" t="s">
        <v>758</v>
      </c>
      <c r="K383" s="5">
        <v>948948</v>
      </c>
      <c r="L383" s="16">
        <v>87.162999999999997</v>
      </c>
      <c r="M383" s="17">
        <v>82713154.519999996</v>
      </c>
      <c r="N383" s="85" t="s">
        <v>48</v>
      </c>
      <c r="O383" s="58" t="s">
        <v>16</v>
      </c>
      <c r="P383" s="58" t="s">
        <v>125</v>
      </c>
      <c r="Q383" s="58" t="s">
        <v>126</v>
      </c>
      <c r="R383" s="50">
        <v>45334</v>
      </c>
      <c r="S383" s="51"/>
      <c r="T383" s="52">
        <f>M383*V383</f>
        <v>77884360559.122391</v>
      </c>
      <c r="U383" s="53">
        <f t="shared" si="26"/>
        <v>82713154.519999996</v>
      </c>
      <c r="V383" s="52">
        <f t="shared" si="27"/>
        <v>941.62</v>
      </c>
    </row>
    <row r="384" spans="1:22" x14ac:dyDescent="0.35">
      <c r="A384" s="44"/>
      <c r="B384" s="84" t="s">
        <v>720</v>
      </c>
      <c r="C384" s="56" t="s">
        <v>279</v>
      </c>
      <c r="D384" s="50">
        <v>45242</v>
      </c>
      <c r="E384" s="57">
        <v>45271</v>
      </c>
      <c r="F384" s="42" t="s">
        <v>759</v>
      </c>
      <c r="G384" s="42" t="s">
        <v>129</v>
      </c>
      <c r="H384" s="42" t="s">
        <v>136</v>
      </c>
      <c r="I384" s="42" t="s">
        <v>46</v>
      </c>
      <c r="J384" s="56" t="s">
        <v>760</v>
      </c>
      <c r="K384" s="5">
        <v>948825</v>
      </c>
      <c r="L384" s="16">
        <v>86.694000000000003</v>
      </c>
      <c r="M384" s="17">
        <v>82257434.549999997</v>
      </c>
      <c r="N384" s="85" t="s">
        <v>48</v>
      </c>
      <c r="O384" s="58" t="s">
        <v>16</v>
      </c>
      <c r="P384" s="58" t="s">
        <v>61</v>
      </c>
      <c r="Q384" s="58" t="s">
        <v>62</v>
      </c>
      <c r="R384" s="50">
        <v>45271</v>
      </c>
      <c r="S384" s="51">
        <f t="shared" si="25"/>
        <v>82257434.549999997</v>
      </c>
      <c r="T384" s="52">
        <f>M384*V384</f>
        <v>77455245520.970993</v>
      </c>
      <c r="U384" s="53">
        <f t="shared" si="26"/>
        <v>0</v>
      </c>
      <c r="V384" s="52">
        <f t="shared" si="27"/>
        <v>941.62</v>
      </c>
    </row>
    <row r="385" spans="1:22" x14ac:dyDescent="0.35">
      <c r="A385" s="44"/>
      <c r="B385" s="84" t="s">
        <v>720</v>
      </c>
      <c r="C385" s="56" t="s">
        <v>279</v>
      </c>
      <c r="D385" s="50">
        <v>45236</v>
      </c>
      <c r="E385" s="57">
        <v>45265</v>
      </c>
      <c r="F385" s="42" t="s">
        <v>715</v>
      </c>
      <c r="G385" s="42" t="s">
        <v>129</v>
      </c>
      <c r="H385" s="42" t="s">
        <v>136</v>
      </c>
      <c r="I385" s="42" t="s">
        <v>46</v>
      </c>
      <c r="J385" s="56" t="s">
        <v>761</v>
      </c>
      <c r="K385" s="5">
        <v>948823</v>
      </c>
      <c r="L385" s="16">
        <v>86.99</v>
      </c>
      <c r="M385" s="17">
        <v>82538112.769999996</v>
      </c>
      <c r="N385" s="85" t="s">
        <v>48</v>
      </c>
      <c r="O385" s="58" t="s">
        <v>16</v>
      </c>
      <c r="P385" s="58" t="s">
        <v>212</v>
      </c>
      <c r="Q385" s="58" t="s">
        <v>613</v>
      </c>
      <c r="R385" s="50">
        <v>45265</v>
      </c>
      <c r="S385" s="51">
        <f t="shared" si="25"/>
        <v>82538112.769999996</v>
      </c>
      <c r="T385" s="52">
        <f>M385*V385</f>
        <v>77719537746.487396</v>
      </c>
      <c r="U385" s="53">
        <f t="shared" si="26"/>
        <v>0</v>
      </c>
      <c r="V385" s="52">
        <f t="shared" si="27"/>
        <v>941.62</v>
      </c>
    </row>
    <row r="386" spans="1:22" x14ac:dyDescent="0.35">
      <c r="A386" s="44"/>
      <c r="B386" s="84" t="s">
        <v>720</v>
      </c>
      <c r="C386" s="56" t="s">
        <v>279</v>
      </c>
      <c r="D386" s="50">
        <v>45232</v>
      </c>
      <c r="E386" s="57">
        <v>45261</v>
      </c>
      <c r="F386" s="42" t="s">
        <v>762</v>
      </c>
      <c r="G386" s="42" t="s">
        <v>707</v>
      </c>
      <c r="H386" s="42" t="s">
        <v>708</v>
      </c>
      <c r="I386" s="42" t="s">
        <v>46</v>
      </c>
      <c r="J386" s="56" t="s">
        <v>763</v>
      </c>
      <c r="K386" s="5">
        <v>945976</v>
      </c>
      <c r="L386" s="16">
        <v>88.596000000000004</v>
      </c>
      <c r="M386" s="17">
        <v>83809689.700000003</v>
      </c>
      <c r="N386" s="85" t="s">
        <v>48</v>
      </c>
      <c r="O386" s="58" t="s">
        <v>16</v>
      </c>
      <c r="P386" s="58" t="s">
        <v>61</v>
      </c>
      <c r="Q386" s="58" t="s">
        <v>62</v>
      </c>
      <c r="R386" s="50">
        <v>45261</v>
      </c>
      <c r="S386" s="51">
        <f t="shared" si="25"/>
        <v>83809689.700000003</v>
      </c>
      <c r="T386" s="52">
        <f>M386*V386</f>
        <v>78916880015.314011</v>
      </c>
      <c r="U386" s="53">
        <f t="shared" si="26"/>
        <v>0</v>
      </c>
      <c r="V386" s="52">
        <f t="shared" si="27"/>
        <v>941.62</v>
      </c>
    </row>
    <row r="387" spans="1:22" x14ac:dyDescent="0.35">
      <c r="A387" s="44"/>
      <c r="B387" s="84" t="s">
        <v>720</v>
      </c>
      <c r="C387" s="56" t="s">
        <v>228</v>
      </c>
      <c r="D387" s="50">
        <v>45231</v>
      </c>
      <c r="E387" s="57">
        <v>45302</v>
      </c>
      <c r="F387" s="42" t="s">
        <v>764</v>
      </c>
      <c r="G387" s="42" t="s">
        <v>765</v>
      </c>
      <c r="H387" s="42" t="s">
        <v>766</v>
      </c>
      <c r="I387" s="42" t="s">
        <v>78</v>
      </c>
      <c r="J387" s="56" t="s">
        <v>767</v>
      </c>
      <c r="K387" s="5">
        <v>516235</v>
      </c>
      <c r="L387" s="16">
        <v>89.798000000000002</v>
      </c>
      <c r="M387" s="17">
        <v>46356870.530000001</v>
      </c>
      <c r="N387" s="85" t="s">
        <v>67</v>
      </c>
      <c r="O387" s="58" t="s">
        <v>15</v>
      </c>
      <c r="P387" s="58" t="s">
        <v>81</v>
      </c>
      <c r="Q387" s="58" t="s">
        <v>768</v>
      </c>
      <c r="R387" s="50">
        <v>45302</v>
      </c>
      <c r="S387" s="51"/>
      <c r="T387" s="52">
        <f>M387*V387</f>
        <v>43650556428.458603</v>
      </c>
      <c r="U387" s="53">
        <f t="shared" si="26"/>
        <v>46356870.530000001</v>
      </c>
      <c r="V387" s="52">
        <f t="shared" si="27"/>
        <v>941.62</v>
      </c>
    </row>
    <row r="388" spans="1:22" x14ac:dyDescent="0.35">
      <c r="A388" s="44"/>
      <c r="B388" s="84" t="s">
        <v>720</v>
      </c>
      <c r="C388" s="56" t="s">
        <v>461</v>
      </c>
      <c r="D388" s="50">
        <v>45234</v>
      </c>
      <c r="E388" s="57">
        <v>45264</v>
      </c>
      <c r="F388" s="42" t="s">
        <v>769</v>
      </c>
      <c r="G388" s="42" t="s">
        <v>149</v>
      </c>
      <c r="H388" s="42" t="s">
        <v>150</v>
      </c>
      <c r="I388" s="42" t="s">
        <v>78</v>
      </c>
      <c r="J388" s="56" t="s">
        <v>770</v>
      </c>
      <c r="K388" s="5">
        <v>200000</v>
      </c>
      <c r="L388" s="16">
        <v>87.156999999999996</v>
      </c>
      <c r="M388" s="17">
        <v>17431400</v>
      </c>
      <c r="N388" s="85" t="s">
        <v>64</v>
      </c>
      <c r="O388" s="58" t="s">
        <v>17</v>
      </c>
      <c r="P388" s="5" t="s">
        <v>61</v>
      </c>
      <c r="Q388" s="58" t="s">
        <v>65</v>
      </c>
      <c r="R388" s="50">
        <v>45264</v>
      </c>
      <c r="S388" s="51">
        <f t="shared" si="25"/>
        <v>17431400</v>
      </c>
      <c r="T388" s="52">
        <f>M388*V388</f>
        <v>16413754868</v>
      </c>
      <c r="U388" s="53">
        <f t="shared" si="26"/>
        <v>0</v>
      </c>
      <c r="V388" s="52">
        <f t="shared" si="27"/>
        <v>941.62</v>
      </c>
    </row>
    <row r="389" spans="1:22" x14ac:dyDescent="0.35">
      <c r="A389" s="44"/>
      <c r="B389" s="84" t="s">
        <v>720</v>
      </c>
      <c r="C389" s="56" t="s">
        <v>461</v>
      </c>
      <c r="D389" s="50">
        <v>45235</v>
      </c>
      <c r="E389" s="57">
        <v>45265</v>
      </c>
      <c r="F389" s="42" t="s">
        <v>769</v>
      </c>
      <c r="G389" s="42" t="s">
        <v>149</v>
      </c>
      <c r="H389" s="42" t="s">
        <v>150</v>
      </c>
      <c r="I389" s="42" t="s">
        <v>78</v>
      </c>
      <c r="J389" s="56" t="s">
        <v>771</v>
      </c>
      <c r="K389" s="5">
        <v>35000</v>
      </c>
      <c r="L389" s="16">
        <v>87.156999999999996</v>
      </c>
      <c r="M389" s="17">
        <v>3050495</v>
      </c>
      <c r="N389" s="85" t="s">
        <v>64</v>
      </c>
      <c r="O389" s="58" t="s">
        <v>17</v>
      </c>
      <c r="P389" s="5" t="s">
        <v>61</v>
      </c>
      <c r="Q389" s="58" t="s">
        <v>65</v>
      </c>
      <c r="R389" s="50">
        <v>45265</v>
      </c>
      <c r="S389" s="51">
        <f t="shared" si="25"/>
        <v>3050495</v>
      </c>
      <c r="T389" s="52">
        <f>M389*V389</f>
        <v>2872407101.9000001</v>
      </c>
      <c r="U389" s="53">
        <f t="shared" si="26"/>
        <v>0</v>
      </c>
      <c r="V389" s="52">
        <f t="shared" si="27"/>
        <v>941.62</v>
      </c>
    </row>
    <row r="390" spans="1:22" x14ac:dyDescent="0.35">
      <c r="A390" s="44"/>
      <c r="B390" s="84" t="s">
        <v>720</v>
      </c>
      <c r="C390" s="56" t="s">
        <v>461</v>
      </c>
      <c r="D390" s="50">
        <v>45247</v>
      </c>
      <c r="E390" s="57">
        <v>45277</v>
      </c>
      <c r="F390" s="42" t="s">
        <v>772</v>
      </c>
      <c r="G390" s="42" t="s">
        <v>149</v>
      </c>
      <c r="H390" s="42" t="s">
        <v>150</v>
      </c>
      <c r="I390" s="42" t="s">
        <v>78</v>
      </c>
      <c r="J390" s="56" t="s">
        <v>773</v>
      </c>
      <c r="K390" s="5">
        <v>240000</v>
      </c>
      <c r="L390" s="16">
        <v>86.281000000000006</v>
      </c>
      <c r="M390" s="17">
        <v>20707440</v>
      </c>
      <c r="N390" s="85" t="s">
        <v>64</v>
      </c>
      <c r="O390" s="58" t="s">
        <v>17</v>
      </c>
      <c r="P390" s="5" t="s">
        <v>61</v>
      </c>
      <c r="Q390" s="58" t="s">
        <v>65</v>
      </c>
      <c r="R390" s="50">
        <v>45277</v>
      </c>
      <c r="S390" s="51">
        <f t="shared" si="25"/>
        <v>20707440</v>
      </c>
      <c r="T390" s="52">
        <f>M390*V390</f>
        <v>19498539652.799999</v>
      </c>
      <c r="U390" s="53">
        <f t="shared" si="26"/>
        <v>0</v>
      </c>
      <c r="V390" s="52">
        <f t="shared" si="27"/>
        <v>941.62</v>
      </c>
    </row>
    <row r="391" spans="1:22" x14ac:dyDescent="0.35">
      <c r="A391" s="44"/>
      <c r="B391" s="84" t="s">
        <v>720</v>
      </c>
      <c r="C391" s="56" t="s">
        <v>74</v>
      </c>
      <c r="D391" s="50">
        <v>45244</v>
      </c>
      <c r="E391" s="57">
        <v>45274</v>
      </c>
      <c r="F391" s="42" t="s">
        <v>774</v>
      </c>
      <c r="G391" s="42" t="s">
        <v>162</v>
      </c>
      <c r="H391" s="42" t="s">
        <v>163</v>
      </c>
      <c r="I391" s="42" t="s">
        <v>46</v>
      </c>
      <c r="J391" s="56" t="s">
        <v>775</v>
      </c>
      <c r="K391" s="5">
        <v>950052</v>
      </c>
      <c r="L391" s="16">
        <v>84.843000000000004</v>
      </c>
      <c r="M391" s="17">
        <v>80605261.840000004</v>
      </c>
      <c r="N391" s="85" t="s">
        <v>48</v>
      </c>
      <c r="O391" s="58" t="s">
        <v>16</v>
      </c>
      <c r="P391" s="58" t="s">
        <v>134</v>
      </c>
      <c r="Q391" s="58" t="s">
        <v>647</v>
      </c>
      <c r="R391" s="50">
        <v>45274</v>
      </c>
      <c r="S391" s="51">
        <f t="shared" si="25"/>
        <v>80605261.840000004</v>
      </c>
      <c r="T391" s="52">
        <f>M391*V391</f>
        <v>75899526653.780807</v>
      </c>
      <c r="U391" s="53">
        <f t="shared" si="26"/>
        <v>0</v>
      </c>
      <c r="V391" s="52">
        <f t="shared" si="27"/>
        <v>941.62</v>
      </c>
    </row>
    <row r="392" spans="1:22" x14ac:dyDescent="0.35">
      <c r="A392" s="44"/>
      <c r="B392" s="84" t="s">
        <v>720</v>
      </c>
      <c r="C392" s="56" t="s">
        <v>753</v>
      </c>
      <c r="D392" s="50">
        <v>45233</v>
      </c>
      <c r="E392" s="57">
        <v>45323</v>
      </c>
      <c r="F392" s="42" t="s">
        <v>577</v>
      </c>
      <c r="G392" s="42" t="s">
        <v>776</v>
      </c>
      <c r="H392" s="42" t="s">
        <v>163</v>
      </c>
      <c r="I392" s="42" t="s">
        <v>46</v>
      </c>
      <c r="J392" s="56" t="s">
        <v>777</v>
      </c>
      <c r="K392" s="5">
        <v>950079</v>
      </c>
      <c r="L392" s="16">
        <v>86.046999999999997</v>
      </c>
      <c r="M392" s="17">
        <v>81751447.709999993</v>
      </c>
      <c r="N392" s="85" t="s">
        <v>48</v>
      </c>
      <c r="O392" s="58" t="s">
        <v>16</v>
      </c>
      <c r="P392" s="58" t="s">
        <v>81</v>
      </c>
      <c r="Q392" s="58" t="s">
        <v>82</v>
      </c>
      <c r="R392" s="50">
        <v>45323</v>
      </c>
      <c r="S392" s="51"/>
      <c r="T392" s="52">
        <f>M392*V392</f>
        <v>76978798192.690201</v>
      </c>
      <c r="U392" s="53">
        <f t="shared" si="26"/>
        <v>81751447.709999993</v>
      </c>
      <c r="V392" s="52">
        <f t="shared" si="27"/>
        <v>941.62</v>
      </c>
    </row>
    <row r="393" spans="1:22" ht="31" x14ac:dyDescent="0.35">
      <c r="A393" s="44"/>
      <c r="B393" s="84" t="s">
        <v>720</v>
      </c>
      <c r="C393" s="56" t="s">
        <v>756</v>
      </c>
      <c r="D393" s="50">
        <v>45250</v>
      </c>
      <c r="E393" s="57">
        <v>45340</v>
      </c>
      <c r="F393" s="42" t="s">
        <v>778</v>
      </c>
      <c r="G393" s="42" t="s">
        <v>779</v>
      </c>
      <c r="H393" s="42" t="s">
        <v>163</v>
      </c>
      <c r="I393" s="42" t="s">
        <v>46</v>
      </c>
      <c r="J393" s="56" t="s">
        <v>780</v>
      </c>
      <c r="K393" s="5">
        <v>902595</v>
      </c>
      <c r="L393" s="16">
        <v>84.793999999999997</v>
      </c>
      <c r="M393" s="17">
        <v>76534640.430000007</v>
      </c>
      <c r="N393" s="85" t="s">
        <v>48</v>
      </c>
      <c r="O393" s="58" t="s">
        <v>16</v>
      </c>
      <c r="P393" s="58" t="s">
        <v>125</v>
      </c>
      <c r="Q393" s="58" t="s">
        <v>126</v>
      </c>
      <c r="R393" s="50">
        <v>45340</v>
      </c>
      <c r="S393" s="51"/>
      <c r="T393" s="52">
        <f>M393*V393</f>
        <v>72066548121.696609</v>
      </c>
      <c r="U393" s="53">
        <f t="shared" si="26"/>
        <v>76534640.430000007</v>
      </c>
      <c r="V393" s="52">
        <f t="shared" si="27"/>
        <v>941.62</v>
      </c>
    </row>
    <row r="394" spans="1:22" ht="16" thickBot="1" x14ac:dyDescent="0.4">
      <c r="A394" s="44"/>
      <c r="B394" s="87"/>
      <c r="C394" s="63"/>
      <c r="D394" s="66"/>
      <c r="E394" s="66"/>
      <c r="F394" s="66"/>
      <c r="G394" s="66"/>
      <c r="H394" s="66"/>
      <c r="I394" s="66"/>
      <c r="J394" s="75"/>
      <c r="K394" s="18">
        <f>SUM(K364:K393)</f>
        <v>18000254</v>
      </c>
      <c r="L394" s="19"/>
      <c r="M394" s="20">
        <f>SUM(M364:M393)</f>
        <v>1512765390.1800001</v>
      </c>
      <c r="N394" s="88"/>
      <c r="O394" s="67"/>
      <c r="P394" s="67"/>
      <c r="Q394" s="67"/>
      <c r="R394" s="50"/>
      <c r="S394" s="51"/>
      <c r="T394" s="52">
        <f>M394*V394</f>
        <v>0</v>
      </c>
      <c r="U394" s="53"/>
      <c r="V394" s="68"/>
    </row>
    <row r="395" spans="1:22" x14ac:dyDescent="0.35">
      <c r="A395" s="44"/>
      <c r="B395" s="54"/>
      <c r="C395" s="69"/>
      <c r="D395" s="54"/>
      <c r="E395" s="54"/>
      <c r="F395" s="54"/>
      <c r="G395" s="54"/>
      <c r="H395" s="54"/>
      <c r="I395" s="54"/>
      <c r="J395" s="74"/>
      <c r="K395" s="21"/>
      <c r="L395" s="22"/>
      <c r="M395" s="23"/>
      <c r="N395" s="89"/>
      <c r="O395" s="72"/>
      <c r="P395" s="72"/>
      <c r="Q395" s="72"/>
      <c r="R395" s="50"/>
      <c r="S395" s="51"/>
      <c r="T395" s="52">
        <f>M395*V395</f>
        <v>0</v>
      </c>
      <c r="U395" s="53"/>
      <c r="V395" s="55">
        <f>898.89</f>
        <v>898.89</v>
      </c>
    </row>
    <row r="396" spans="1:22" x14ac:dyDescent="0.35">
      <c r="A396" s="44"/>
      <c r="B396" s="42"/>
      <c r="C396" s="56"/>
      <c r="D396" s="42"/>
      <c r="E396" s="42"/>
      <c r="F396" s="42"/>
      <c r="G396" s="42"/>
      <c r="H396" s="42"/>
      <c r="I396" s="42"/>
      <c r="J396" s="62"/>
      <c r="K396" s="5"/>
      <c r="L396" s="16"/>
      <c r="M396" s="17"/>
      <c r="N396" s="93"/>
      <c r="O396" s="42"/>
      <c r="P396" s="42"/>
      <c r="Q396" s="42"/>
      <c r="R396" s="50"/>
      <c r="S396" s="51"/>
      <c r="T396" s="52">
        <f>M396*V396</f>
        <v>0</v>
      </c>
      <c r="U396" s="53"/>
      <c r="V396" s="52">
        <f>V395</f>
        <v>898.89</v>
      </c>
    </row>
    <row r="397" spans="1:22" x14ac:dyDescent="0.35">
      <c r="A397" s="44"/>
      <c r="B397" s="42" t="s">
        <v>781</v>
      </c>
      <c r="C397" s="56" t="s">
        <v>279</v>
      </c>
      <c r="D397" s="50">
        <v>45261</v>
      </c>
      <c r="E397" s="57">
        <v>45290</v>
      </c>
      <c r="F397" s="42" t="s">
        <v>782</v>
      </c>
      <c r="G397" s="42" t="s">
        <v>44</v>
      </c>
      <c r="H397" s="42" t="s">
        <v>45</v>
      </c>
      <c r="I397" s="42" t="s">
        <v>46</v>
      </c>
      <c r="J397" s="56" t="s">
        <v>783</v>
      </c>
      <c r="K397" s="5">
        <v>920095</v>
      </c>
      <c r="L397" s="16">
        <v>74.7</v>
      </c>
      <c r="M397" s="17">
        <v>68731096.5</v>
      </c>
      <c r="N397" s="85" t="s">
        <v>48</v>
      </c>
      <c r="O397" s="58" t="s">
        <v>16</v>
      </c>
      <c r="P397" s="58" t="s">
        <v>61</v>
      </c>
      <c r="Q397" s="61" t="s">
        <v>62</v>
      </c>
      <c r="R397" s="50">
        <v>45290</v>
      </c>
      <c r="S397" s="51">
        <f t="shared" ref="S397:S423" si="28">M397</f>
        <v>68731096.5</v>
      </c>
      <c r="T397" s="52">
        <f>M397*V397</f>
        <v>61781695332.885002</v>
      </c>
      <c r="U397" s="53">
        <f t="shared" ref="U397:U423" si="29">M397-S397</f>
        <v>0</v>
      </c>
      <c r="V397" s="52">
        <f t="shared" ref="V397:V424" si="30">V396</f>
        <v>898.89</v>
      </c>
    </row>
    <row r="398" spans="1:22" x14ac:dyDescent="0.35">
      <c r="A398" s="44"/>
      <c r="B398" s="42" t="s">
        <v>781</v>
      </c>
      <c r="C398" s="56" t="s">
        <v>279</v>
      </c>
      <c r="D398" s="50">
        <v>45283</v>
      </c>
      <c r="E398" s="57">
        <v>45313</v>
      </c>
      <c r="F398" s="42" t="s">
        <v>784</v>
      </c>
      <c r="G398" s="42" t="s">
        <v>44</v>
      </c>
      <c r="H398" s="42" t="s">
        <v>45</v>
      </c>
      <c r="I398" s="42" t="s">
        <v>46</v>
      </c>
      <c r="J398" s="56" t="s">
        <v>785</v>
      </c>
      <c r="K398" s="5">
        <v>921262</v>
      </c>
      <c r="L398" s="16">
        <v>76.616</v>
      </c>
      <c r="M398" s="17">
        <v>70583409.390000001</v>
      </c>
      <c r="N398" s="85" t="s">
        <v>48</v>
      </c>
      <c r="O398" s="58" t="s">
        <v>16</v>
      </c>
      <c r="P398" s="58" t="s">
        <v>61</v>
      </c>
      <c r="Q398" s="61" t="s">
        <v>62</v>
      </c>
      <c r="R398" s="50">
        <v>45313</v>
      </c>
      <c r="S398" s="51">
        <f t="shared" si="28"/>
        <v>70583409.390000001</v>
      </c>
      <c r="T398" s="52">
        <f>M398*V398</f>
        <v>63446720866.577103</v>
      </c>
      <c r="U398" s="53">
        <f t="shared" si="29"/>
        <v>0</v>
      </c>
      <c r="V398" s="52">
        <f t="shared" si="30"/>
        <v>898.89</v>
      </c>
    </row>
    <row r="399" spans="1:22" ht="31" x14ac:dyDescent="0.35">
      <c r="A399" s="44"/>
      <c r="B399" s="42" t="s">
        <v>781</v>
      </c>
      <c r="C399" s="56" t="s">
        <v>756</v>
      </c>
      <c r="D399" s="50">
        <v>45276</v>
      </c>
      <c r="E399" s="57">
        <v>45361</v>
      </c>
      <c r="F399" s="42" t="s">
        <v>786</v>
      </c>
      <c r="G399" s="42" t="s">
        <v>76</v>
      </c>
      <c r="H399" s="42" t="s">
        <v>77</v>
      </c>
      <c r="I399" s="42" t="s">
        <v>78</v>
      </c>
      <c r="J399" s="56" t="s">
        <v>787</v>
      </c>
      <c r="K399" s="5">
        <v>400000</v>
      </c>
      <c r="L399" s="16">
        <v>85.004000000000005</v>
      </c>
      <c r="M399" s="17">
        <v>34001600</v>
      </c>
      <c r="N399" s="85" t="s">
        <v>80</v>
      </c>
      <c r="O399" s="58" t="s">
        <v>14</v>
      </c>
      <c r="P399" s="58" t="s">
        <v>125</v>
      </c>
      <c r="Q399" s="61" t="s">
        <v>126</v>
      </c>
      <c r="R399" s="50">
        <v>45361</v>
      </c>
      <c r="S399" s="5"/>
      <c r="T399" s="52">
        <f>M399*V399</f>
        <v>30563698224</v>
      </c>
      <c r="U399" s="53">
        <f t="shared" si="29"/>
        <v>34001600</v>
      </c>
      <c r="V399" s="52">
        <f t="shared" si="30"/>
        <v>898.89</v>
      </c>
    </row>
    <row r="400" spans="1:22" x14ac:dyDescent="0.35">
      <c r="A400" s="44"/>
      <c r="B400" s="42" t="s">
        <v>781</v>
      </c>
      <c r="C400" s="56" t="s">
        <v>788</v>
      </c>
      <c r="D400" s="50">
        <v>45267</v>
      </c>
      <c r="E400" s="57">
        <v>45357</v>
      </c>
      <c r="F400" s="42" t="s">
        <v>743</v>
      </c>
      <c r="G400" s="42" t="s">
        <v>76</v>
      </c>
      <c r="H400" s="42" t="s">
        <v>77</v>
      </c>
      <c r="I400" s="42" t="s">
        <v>78</v>
      </c>
      <c r="J400" s="56" t="s">
        <v>789</v>
      </c>
      <c r="K400" s="5">
        <v>948174</v>
      </c>
      <c r="L400" s="16">
        <v>79.334999999999994</v>
      </c>
      <c r="M400" s="17">
        <v>75223384.290000007</v>
      </c>
      <c r="N400" s="85" t="s">
        <v>67</v>
      </c>
      <c r="O400" s="58" t="s">
        <v>15</v>
      </c>
      <c r="P400" s="58" t="s">
        <v>81</v>
      </c>
      <c r="Q400" s="61" t="s">
        <v>88</v>
      </c>
      <c r="R400" s="50">
        <v>45357</v>
      </c>
      <c r="S400" s="51">
        <f t="shared" si="28"/>
        <v>75223384.290000007</v>
      </c>
      <c r="T400" s="52">
        <f>M400*V400</f>
        <v>67617547904.438103</v>
      </c>
      <c r="U400" s="53">
        <f t="shared" si="29"/>
        <v>0</v>
      </c>
      <c r="V400" s="52">
        <f t="shared" si="30"/>
        <v>898.89</v>
      </c>
    </row>
    <row r="401" spans="1:22" ht="31" x14ac:dyDescent="0.35">
      <c r="A401" s="44"/>
      <c r="B401" s="42" t="s">
        <v>781</v>
      </c>
      <c r="C401" s="56" t="s">
        <v>756</v>
      </c>
      <c r="D401" s="50">
        <v>45276</v>
      </c>
      <c r="E401" s="57">
        <v>45366</v>
      </c>
      <c r="F401" s="42" t="s">
        <v>786</v>
      </c>
      <c r="G401" s="42" t="s">
        <v>76</v>
      </c>
      <c r="H401" s="42" t="s">
        <v>77</v>
      </c>
      <c r="I401" s="42" t="s">
        <v>78</v>
      </c>
      <c r="J401" s="56" t="s">
        <v>790</v>
      </c>
      <c r="K401" s="5">
        <v>519393</v>
      </c>
      <c r="L401" s="16">
        <v>85.004000000000005</v>
      </c>
      <c r="M401" s="17">
        <v>44150482.57</v>
      </c>
      <c r="N401" s="85" t="s">
        <v>80</v>
      </c>
      <c r="O401" s="58" t="s">
        <v>14</v>
      </c>
      <c r="P401" s="58" t="s">
        <v>125</v>
      </c>
      <c r="Q401" s="61" t="s">
        <v>126</v>
      </c>
      <c r="R401" s="50">
        <v>45366</v>
      </c>
      <c r="S401" s="5"/>
      <c r="T401" s="52">
        <f>M401*V401</f>
        <v>39686427277.347298</v>
      </c>
      <c r="U401" s="53">
        <f t="shared" si="29"/>
        <v>44150482.57</v>
      </c>
      <c r="V401" s="52">
        <f t="shared" si="30"/>
        <v>898.89</v>
      </c>
    </row>
    <row r="402" spans="1:22" x14ac:dyDescent="0.35">
      <c r="A402" s="44"/>
      <c r="B402" s="42" t="s">
        <v>781</v>
      </c>
      <c r="C402" s="56" t="s">
        <v>279</v>
      </c>
      <c r="D402" s="50">
        <v>45276</v>
      </c>
      <c r="E402" s="57">
        <v>45306</v>
      </c>
      <c r="F402" s="42" t="s">
        <v>786</v>
      </c>
      <c r="G402" s="42" t="s">
        <v>195</v>
      </c>
      <c r="H402" s="42" t="s">
        <v>77</v>
      </c>
      <c r="I402" s="42" t="s">
        <v>78</v>
      </c>
      <c r="J402" s="56" t="s">
        <v>791</v>
      </c>
      <c r="K402" s="5">
        <v>100000</v>
      </c>
      <c r="L402" s="16">
        <v>85.004000000000005</v>
      </c>
      <c r="M402" s="17">
        <v>8500400</v>
      </c>
      <c r="N402" s="85" t="s">
        <v>80</v>
      </c>
      <c r="O402" s="58" t="s">
        <v>14</v>
      </c>
      <c r="P402" s="58" t="s">
        <v>92</v>
      </c>
      <c r="Q402" s="61" t="s">
        <v>93</v>
      </c>
      <c r="R402" s="50">
        <v>45306</v>
      </c>
      <c r="S402" s="5">
        <f t="shared" si="28"/>
        <v>8500400</v>
      </c>
      <c r="T402" s="52">
        <f>M402*V402</f>
        <v>7640924556</v>
      </c>
      <c r="U402" s="53">
        <f t="shared" si="29"/>
        <v>0</v>
      </c>
      <c r="V402" s="52">
        <f t="shared" si="30"/>
        <v>898.89</v>
      </c>
    </row>
    <row r="403" spans="1:22" x14ac:dyDescent="0.35">
      <c r="A403" s="44"/>
      <c r="B403" s="42" t="s">
        <v>781</v>
      </c>
      <c r="C403" s="56" t="s">
        <v>279</v>
      </c>
      <c r="D403" s="50">
        <v>45267</v>
      </c>
      <c r="E403" s="57">
        <v>45297</v>
      </c>
      <c r="F403" s="42" t="s">
        <v>743</v>
      </c>
      <c r="G403" s="42" t="s">
        <v>195</v>
      </c>
      <c r="H403" s="42" t="s">
        <v>77</v>
      </c>
      <c r="I403" s="42" t="s">
        <v>78</v>
      </c>
      <c r="J403" s="56" t="s">
        <v>792</v>
      </c>
      <c r="K403" s="5">
        <v>100000</v>
      </c>
      <c r="L403" s="16">
        <v>79.825000000000003</v>
      </c>
      <c r="M403" s="17">
        <v>7982500</v>
      </c>
      <c r="N403" s="85" t="s">
        <v>80</v>
      </c>
      <c r="O403" s="58" t="s">
        <v>14</v>
      </c>
      <c r="P403" s="58" t="s">
        <v>92</v>
      </c>
      <c r="Q403" s="61" t="s">
        <v>93</v>
      </c>
      <c r="R403" s="50">
        <v>45297</v>
      </c>
      <c r="S403" s="5">
        <f t="shared" si="28"/>
        <v>7982500</v>
      </c>
      <c r="T403" s="52">
        <f>M403*V403</f>
        <v>7175389425</v>
      </c>
      <c r="U403" s="53">
        <f t="shared" si="29"/>
        <v>0</v>
      </c>
      <c r="V403" s="52">
        <f t="shared" si="30"/>
        <v>898.89</v>
      </c>
    </row>
    <row r="404" spans="1:22" x14ac:dyDescent="0.35">
      <c r="A404" s="44"/>
      <c r="B404" s="42" t="s">
        <v>781</v>
      </c>
      <c r="C404" s="56" t="s">
        <v>793</v>
      </c>
      <c r="D404" s="50">
        <v>45289</v>
      </c>
      <c r="E404" s="57">
        <v>45379</v>
      </c>
      <c r="F404" s="42" t="s">
        <v>645</v>
      </c>
      <c r="G404" s="42" t="s">
        <v>189</v>
      </c>
      <c r="H404" s="42" t="s">
        <v>163</v>
      </c>
      <c r="I404" s="42" t="s">
        <v>46</v>
      </c>
      <c r="J404" s="56" t="s">
        <v>794</v>
      </c>
      <c r="K404" s="5">
        <v>954263</v>
      </c>
      <c r="L404" s="16">
        <v>78.554000000000002</v>
      </c>
      <c r="M404" s="17">
        <v>74961175.700000003</v>
      </c>
      <c r="N404" s="85" t="s">
        <v>48</v>
      </c>
      <c r="O404" s="58" t="s">
        <v>16</v>
      </c>
      <c r="P404" s="58" t="s">
        <v>81</v>
      </c>
      <c r="Q404" s="61" t="s">
        <v>82</v>
      </c>
      <c r="R404" s="50">
        <v>45379</v>
      </c>
      <c r="S404" s="51"/>
      <c r="T404" s="52">
        <f>M404*V404</f>
        <v>67381851224.973</v>
      </c>
      <c r="U404" s="53">
        <f t="shared" si="29"/>
        <v>74961175.700000003</v>
      </c>
      <c r="V404" s="52">
        <f t="shared" si="30"/>
        <v>898.89</v>
      </c>
    </row>
    <row r="405" spans="1:22" x14ac:dyDescent="0.35">
      <c r="A405" s="44"/>
      <c r="B405" s="42" t="s">
        <v>781</v>
      </c>
      <c r="C405" s="56" t="s">
        <v>795</v>
      </c>
      <c r="D405" s="50">
        <v>45277</v>
      </c>
      <c r="E405" s="57">
        <v>45306</v>
      </c>
      <c r="F405" s="42" t="s">
        <v>539</v>
      </c>
      <c r="G405" s="42" t="s">
        <v>189</v>
      </c>
      <c r="H405" s="42" t="s">
        <v>136</v>
      </c>
      <c r="I405" s="42" t="s">
        <v>46</v>
      </c>
      <c r="J405" s="56" t="s">
        <v>796</v>
      </c>
      <c r="K405" s="5">
        <v>320000</v>
      </c>
      <c r="L405" s="16">
        <v>82.343999999999994</v>
      </c>
      <c r="M405" s="17">
        <v>26350080</v>
      </c>
      <c r="N405" s="85" t="s">
        <v>48</v>
      </c>
      <c r="O405" s="58" t="s">
        <v>16</v>
      </c>
      <c r="P405" s="58" t="s">
        <v>61</v>
      </c>
      <c r="Q405" s="61" t="s">
        <v>62</v>
      </c>
      <c r="R405" s="50">
        <v>45306</v>
      </c>
      <c r="S405" s="51">
        <f t="shared" si="28"/>
        <v>26350080</v>
      </c>
      <c r="T405" s="52">
        <f>M405*V405</f>
        <v>23685823411.200001</v>
      </c>
      <c r="U405" s="53">
        <f t="shared" si="29"/>
        <v>0</v>
      </c>
      <c r="V405" s="52">
        <f t="shared" si="30"/>
        <v>898.89</v>
      </c>
    </row>
    <row r="406" spans="1:22" x14ac:dyDescent="0.35">
      <c r="A406" s="44"/>
      <c r="B406" s="42" t="s">
        <v>781</v>
      </c>
      <c r="C406" s="56" t="s">
        <v>795</v>
      </c>
      <c r="D406" s="50">
        <v>45277</v>
      </c>
      <c r="E406" s="57">
        <v>45306</v>
      </c>
      <c r="F406" s="42" t="s">
        <v>539</v>
      </c>
      <c r="G406" s="42" t="s">
        <v>189</v>
      </c>
      <c r="H406" s="42" t="s">
        <v>136</v>
      </c>
      <c r="I406" s="42" t="s">
        <v>46</v>
      </c>
      <c r="J406" s="56" t="s">
        <v>797</v>
      </c>
      <c r="K406" s="5">
        <v>290000</v>
      </c>
      <c r="L406" s="16">
        <v>82.343999999999994</v>
      </c>
      <c r="M406" s="17">
        <v>23879760</v>
      </c>
      <c r="N406" s="85" t="s">
        <v>48</v>
      </c>
      <c r="O406" s="58" t="s">
        <v>16</v>
      </c>
      <c r="P406" s="58" t="s">
        <v>61</v>
      </c>
      <c r="Q406" s="61" t="s">
        <v>62</v>
      </c>
      <c r="R406" s="50">
        <v>45306</v>
      </c>
      <c r="S406" s="51">
        <f t="shared" si="28"/>
        <v>23879760</v>
      </c>
      <c r="T406" s="52">
        <f>M406*V406</f>
        <v>21465277466.400002</v>
      </c>
      <c r="U406" s="53">
        <f t="shared" si="29"/>
        <v>0</v>
      </c>
      <c r="V406" s="52">
        <f t="shared" si="30"/>
        <v>898.89</v>
      </c>
    </row>
    <row r="407" spans="1:22" x14ac:dyDescent="0.35">
      <c r="A407" s="44"/>
      <c r="B407" s="42" t="s">
        <v>781</v>
      </c>
      <c r="C407" s="56" t="s">
        <v>795</v>
      </c>
      <c r="D407" s="50">
        <v>45277</v>
      </c>
      <c r="E407" s="57">
        <v>45306</v>
      </c>
      <c r="F407" s="42" t="s">
        <v>539</v>
      </c>
      <c r="G407" s="42" t="s">
        <v>189</v>
      </c>
      <c r="H407" s="42" t="s">
        <v>136</v>
      </c>
      <c r="I407" s="42" t="s">
        <v>46</v>
      </c>
      <c r="J407" s="56" t="s">
        <v>798</v>
      </c>
      <c r="K407" s="5">
        <v>342431</v>
      </c>
      <c r="L407" s="16">
        <v>82.343999999999994</v>
      </c>
      <c r="M407" s="17">
        <v>28197138.260000002</v>
      </c>
      <c r="N407" s="85" t="s">
        <v>48</v>
      </c>
      <c r="O407" s="58" t="s">
        <v>16</v>
      </c>
      <c r="P407" s="58" t="s">
        <v>61</v>
      </c>
      <c r="Q407" s="61" t="s">
        <v>62</v>
      </c>
      <c r="R407" s="50">
        <v>45306</v>
      </c>
      <c r="S407" s="51">
        <f t="shared" si="28"/>
        <v>28197138.260000002</v>
      </c>
      <c r="T407" s="52">
        <f>M407*V407</f>
        <v>25346125610.531403</v>
      </c>
      <c r="U407" s="53">
        <f t="shared" si="29"/>
        <v>0</v>
      </c>
      <c r="V407" s="52">
        <f t="shared" si="30"/>
        <v>898.89</v>
      </c>
    </row>
    <row r="408" spans="1:22" x14ac:dyDescent="0.35">
      <c r="A408" s="44"/>
      <c r="B408" s="42" t="s">
        <v>781</v>
      </c>
      <c r="C408" s="56" t="s">
        <v>279</v>
      </c>
      <c r="D408" s="50">
        <v>45288</v>
      </c>
      <c r="E408" s="57">
        <v>45318</v>
      </c>
      <c r="F408" s="42" t="s">
        <v>555</v>
      </c>
      <c r="G408" s="42" t="s">
        <v>102</v>
      </c>
      <c r="H408" s="42" t="s">
        <v>103</v>
      </c>
      <c r="I408" s="42" t="s">
        <v>46</v>
      </c>
      <c r="J408" s="56" t="s">
        <v>799</v>
      </c>
      <c r="K408" s="5">
        <v>630719</v>
      </c>
      <c r="L408" s="16">
        <v>77.316000000000003</v>
      </c>
      <c r="M408" s="17">
        <v>48613297.640000001</v>
      </c>
      <c r="N408" s="85" t="s">
        <v>48</v>
      </c>
      <c r="O408" s="58" t="s">
        <v>16</v>
      </c>
      <c r="P408" s="58" t="s">
        <v>61</v>
      </c>
      <c r="Q408" s="61" t="s">
        <v>62</v>
      </c>
      <c r="R408" s="50">
        <v>45318</v>
      </c>
      <c r="S408" s="51">
        <f t="shared" si="28"/>
        <v>48613297.640000001</v>
      </c>
      <c r="T408" s="52">
        <f>M408*V408</f>
        <v>43698007115.619598</v>
      </c>
      <c r="U408" s="53">
        <f t="shared" si="29"/>
        <v>0</v>
      </c>
      <c r="V408" s="52">
        <f t="shared" si="30"/>
        <v>898.89</v>
      </c>
    </row>
    <row r="409" spans="1:22" x14ac:dyDescent="0.35">
      <c r="A409" s="44"/>
      <c r="B409" s="42" t="s">
        <v>781</v>
      </c>
      <c r="C409" s="56" t="s">
        <v>800</v>
      </c>
      <c r="D409" s="50">
        <v>45278</v>
      </c>
      <c r="E409" s="57">
        <v>45308</v>
      </c>
      <c r="F409" s="42" t="s">
        <v>214</v>
      </c>
      <c r="G409" s="42" t="s">
        <v>208</v>
      </c>
      <c r="H409" s="42" t="s">
        <v>121</v>
      </c>
      <c r="I409" s="42" t="s">
        <v>46</v>
      </c>
      <c r="J409" s="56" t="s">
        <v>801</v>
      </c>
      <c r="K409" s="5">
        <v>677000</v>
      </c>
      <c r="L409" s="16">
        <v>85.147000000000006</v>
      </c>
      <c r="M409" s="17">
        <v>57644519</v>
      </c>
      <c r="N409" s="85" t="s">
        <v>48</v>
      </c>
      <c r="O409" s="58" t="s">
        <v>16</v>
      </c>
      <c r="P409" s="58" t="s">
        <v>134</v>
      </c>
      <c r="Q409" s="61" t="s">
        <v>135</v>
      </c>
      <c r="R409" s="50">
        <v>45308</v>
      </c>
      <c r="S409" s="51">
        <f t="shared" si="28"/>
        <v>57644519</v>
      </c>
      <c r="T409" s="52">
        <f>M409*V409</f>
        <v>51816081683.909996</v>
      </c>
      <c r="U409" s="53">
        <f t="shared" si="29"/>
        <v>0</v>
      </c>
      <c r="V409" s="52">
        <f t="shared" si="30"/>
        <v>898.89</v>
      </c>
    </row>
    <row r="410" spans="1:22" x14ac:dyDescent="0.35">
      <c r="A410" s="44"/>
      <c r="B410" s="42" t="s">
        <v>781</v>
      </c>
      <c r="C410" s="56" t="s">
        <v>800</v>
      </c>
      <c r="D410" s="50">
        <v>45278</v>
      </c>
      <c r="E410" s="57">
        <v>45308</v>
      </c>
      <c r="F410" s="42" t="s">
        <v>214</v>
      </c>
      <c r="G410" s="42" t="s">
        <v>208</v>
      </c>
      <c r="H410" s="42" t="s">
        <v>121</v>
      </c>
      <c r="I410" s="42" t="s">
        <v>46</v>
      </c>
      <c r="J410" s="56" t="s">
        <v>802</v>
      </c>
      <c r="K410" s="5">
        <v>224454</v>
      </c>
      <c r="L410" s="16">
        <v>85.147000000000006</v>
      </c>
      <c r="M410" s="17">
        <v>19111584.739999998</v>
      </c>
      <c r="N410" s="85" t="s">
        <v>48</v>
      </c>
      <c r="O410" s="58" t="s">
        <v>16</v>
      </c>
      <c r="P410" s="58" t="s">
        <v>134</v>
      </c>
      <c r="Q410" s="61" t="s">
        <v>135</v>
      </c>
      <c r="R410" s="50">
        <v>45308</v>
      </c>
      <c r="S410" s="51">
        <f t="shared" si="28"/>
        <v>19111584.739999998</v>
      </c>
      <c r="T410" s="52">
        <f>M410*V410</f>
        <v>17179212406.938599</v>
      </c>
      <c r="U410" s="53">
        <f t="shared" si="29"/>
        <v>0</v>
      </c>
      <c r="V410" s="52">
        <f t="shared" si="30"/>
        <v>898.89</v>
      </c>
    </row>
    <row r="411" spans="1:22" x14ac:dyDescent="0.35">
      <c r="A411" s="44"/>
      <c r="B411" s="42" t="s">
        <v>781</v>
      </c>
      <c r="C411" s="56" t="s">
        <v>803</v>
      </c>
      <c r="D411" s="50">
        <v>45262</v>
      </c>
      <c r="E411" s="57">
        <v>45352</v>
      </c>
      <c r="F411" s="42" t="s">
        <v>804</v>
      </c>
      <c r="G411" s="42" t="s">
        <v>208</v>
      </c>
      <c r="H411" s="42" t="s">
        <v>121</v>
      </c>
      <c r="I411" s="42" t="s">
        <v>46</v>
      </c>
      <c r="J411" s="56" t="s">
        <v>805</v>
      </c>
      <c r="K411" s="5">
        <v>854218</v>
      </c>
      <c r="L411" s="16">
        <v>79.959999999999994</v>
      </c>
      <c r="M411" s="17">
        <v>68303271.280000001</v>
      </c>
      <c r="N411" s="85" t="s">
        <v>48</v>
      </c>
      <c r="O411" s="58" t="s">
        <v>16</v>
      </c>
      <c r="P411" s="58" t="s">
        <v>81</v>
      </c>
      <c r="Q411" s="61" t="s">
        <v>82</v>
      </c>
      <c r="R411" s="50">
        <v>45352</v>
      </c>
      <c r="S411" s="51"/>
      <c r="T411" s="52">
        <f>M411*V411</f>
        <v>61397127520.879204</v>
      </c>
      <c r="U411" s="53">
        <f t="shared" si="29"/>
        <v>68303271.280000001</v>
      </c>
      <c r="V411" s="52">
        <f t="shared" si="30"/>
        <v>898.89</v>
      </c>
    </row>
    <row r="412" spans="1:22" x14ac:dyDescent="0.35">
      <c r="A412" s="44"/>
      <c r="B412" s="42" t="s">
        <v>781</v>
      </c>
      <c r="C412" s="56" t="s">
        <v>538</v>
      </c>
      <c r="D412" s="50">
        <v>45290</v>
      </c>
      <c r="E412" s="57">
        <v>45320</v>
      </c>
      <c r="F412" s="42" t="s">
        <v>174</v>
      </c>
      <c r="G412" s="42" t="s">
        <v>208</v>
      </c>
      <c r="H412" s="42" t="s">
        <v>121</v>
      </c>
      <c r="I412" s="42" t="s">
        <v>46</v>
      </c>
      <c r="J412" s="56" t="s">
        <v>806</v>
      </c>
      <c r="K412" s="5">
        <v>71980</v>
      </c>
      <c r="L412" s="16">
        <v>80.524000000000001</v>
      </c>
      <c r="M412" s="17">
        <v>5796117.5199999996</v>
      </c>
      <c r="N412" s="85" t="s">
        <v>48</v>
      </c>
      <c r="O412" s="58" t="s">
        <v>16</v>
      </c>
      <c r="P412" s="58" t="s">
        <v>61</v>
      </c>
      <c r="Q412" s="61" t="s">
        <v>62</v>
      </c>
      <c r="R412" s="50">
        <v>45320</v>
      </c>
      <c r="S412" s="51">
        <f t="shared" si="28"/>
        <v>5796117.5199999996</v>
      </c>
      <c r="T412" s="52">
        <f>M412*V412</f>
        <v>5210072077.5527992</v>
      </c>
      <c r="U412" s="53">
        <f t="shared" si="29"/>
        <v>0</v>
      </c>
      <c r="V412" s="52">
        <f t="shared" si="30"/>
        <v>898.89</v>
      </c>
    </row>
    <row r="413" spans="1:22" ht="31" x14ac:dyDescent="0.35">
      <c r="A413" s="44"/>
      <c r="B413" s="42" t="s">
        <v>781</v>
      </c>
      <c r="C413" s="56" t="s">
        <v>807</v>
      </c>
      <c r="D413" s="50">
        <v>45284</v>
      </c>
      <c r="E413" s="57">
        <v>45374</v>
      </c>
      <c r="F413" s="42" t="s">
        <v>603</v>
      </c>
      <c r="G413" s="42" t="s">
        <v>208</v>
      </c>
      <c r="H413" s="42" t="s">
        <v>121</v>
      </c>
      <c r="I413" s="42" t="s">
        <v>46</v>
      </c>
      <c r="J413" s="56" t="s">
        <v>808</v>
      </c>
      <c r="K413" s="5">
        <v>949161</v>
      </c>
      <c r="L413" s="16">
        <v>82.415999999999997</v>
      </c>
      <c r="M413" s="17">
        <v>78226052.980000004</v>
      </c>
      <c r="N413" s="85" t="s">
        <v>48</v>
      </c>
      <c r="O413" s="58" t="s">
        <v>16</v>
      </c>
      <c r="P413" s="58" t="s">
        <v>125</v>
      </c>
      <c r="Q413" s="61" t="s">
        <v>126</v>
      </c>
      <c r="R413" s="50">
        <v>45374</v>
      </c>
      <c r="S413" s="51"/>
      <c r="T413" s="52">
        <f>M413*V413</f>
        <v>70316616763.1922</v>
      </c>
      <c r="U413" s="53">
        <f t="shared" si="29"/>
        <v>78226052.980000004</v>
      </c>
      <c r="V413" s="52">
        <f t="shared" si="30"/>
        <v>898.89</v>
      </c>
    </row>
    <row r="414" spans="1:22" ht="31" x14ac:dyDescent="0.35">
      <c r="A414" s="44"/>
      <c r="B414" s="42" t="s">
        <v>781</v>
      </c>
      <c r="C414" s="56" t="s">
        <v>605</v>
      </c>
      <c r="D414" s="50">
        <v>45284</v>
      </c>
      <c r="E414" s="57">
        <v>45362</v>
      </c>
      <c r="F414" s="42" t="s">
        <v>624</v>
      </c>
      <c r="G414" s="42" t="s">
        <v>129</v>
      </c>
      <c r="H414" s="42" t="s">
        <v>136</v>
      </c>
      <c r="I414" s="42" t="s">
        <v>46</v>
      </c>
      <c r="J414" s="56" t="s">
        <v>809</v>
      </c>
      <c r="K414" s="5">
        <v>948847</v>
      </c>
      <c r="L414" s="16">
        <v>81.665999999999997</v>
      </c>
      <c r="M414" s="17">
        <v>77488539.099999994</v>
      </c>
      <c r="N414" s="85" t="s">
        <v>48</v>
      </c>
      <c r="O414" s="58" t="s">
        <v>16</v>
      </c>
      <c r="P414" s="58" t="s">
        <v>125</v>
      </c>
      <c r="Q414" s="61" t="s">
        <v>126</v>
      </c>
      <c r="R414" s="50">
        <v>45362</v>
      </c>
      <c r="S414" s="51"/>
      <c r="T414" s="52">
        <f>M414*V414</f>
        <v>69653672911.598999</v>
      </c>
      <c r="U414" s="53">
        <f t="shared" si="29"/>
        <v>77488539.099999994</v>
      </c>
      <c r="V414" s="52">
        <f t="shared" si="30"/>
        <v>898.89</v>
      </c>
    </row>
    <row r="415" spans="1:22" x14ac:dyDescent="0.35">
      <c r="A415" s="44"/>
      <c r="B415" s="42" t="s">
        <v>781</v>
      </c>
      <c r="C415" s="56" t="s">
        <v>279</v>
      </c>
      <c r="D415" s="50">
        <v>45273</v>
      </c>
      <c r="E415" s="57">
        <v>45303</v>
      </c>
      <c r="F415" s="42" t="s">
        <v>413</v>
      </c>
      <c r="G415" s="42" t="s">
        <v>129</v>
      </c>
      <c r="H415" s="42" t="s">
        <v>667</v>
      </c>
      <c r="I415" s="42" t="s">
        <v>46</v>
      </c>
      <c r="J415" s="56" t="s">
        <v>810</v>
      </c>
      <c r="K415" s="5">
        <v>259233</v>
      </c>
      <c r="L415" s="16">
        <v>82.665000000000006</v>
      </c>
      <c r="M415" s="17">
        <v>21429495.949999999</v>
      </c>
      <c r="N415" s="85" t="s">
        <v>48</v>
      </c>
      <c r="O415" s="58" t="s">
        <v>16</v>
      </c>
      <c r="P415" s="58" t="s">
        <v>61</v>
      </c>
      <c r="Q415" s="61" t="s">
        <v>62</v>
      </c>
      <c r="R415" s="50">
        <v>45303</v>
      </c>
      <c r="S415" s="51">
        <f t="shared" si="28"/>
        <v>21429495.949999999</v>
      </c>
      <c r="T415" s="52">
        <f>M415*V415</f>
        <v>19262759614.495499</v>
      </c>
      <c r="U415" s="53">
        <f t="shared" si="29"/>
        <v>0</v>
      </c>
      <c r="V415" s="52">
        <f t="shared" si="30"/>
        <v>898.89</v>
      </c>
    </row>
    <row r="416" spans="1:22" x14ac:dyDescent="0.35">
      <c r="A416" s="44"/>
      <c r="B416" s="42" t="s">
        <v>781</v>
      </c>
      <c r="C416" s="56" t="s">
        <v>279</v>
      </c>
      <c r="D416" s="50">
        <v>45273</v>
      </c>
      <c r="E416" s="57">
        <v>45303</v>
      </c>
      <c r="F416" s="42" t="s">
        <v>413</v>
      </c>
      <c r="G416" s="42" t="s">
        <v>129</v>
      </c>
      <c r="H416" s="42" t="s">
        <v>667</v>
      </c>
      <c r="I416" s="42" t="s">
        <v>46</v>
      </c>
      <c r="J416" s="56" t="s">
        <v>811</v>
      </c>
      <c r="K416" s="5">
        <v>30000</v>
      </c>
      <c r="L416" s="16">
        <v>82.665000000000006</v>
      </c>
      <c r="M416" s="17">
        <v>2479950</v>
      </c>
      <c r="N416" s="85" t="s">
        <v>48</v>
      </c>
      <c r="O416" s="58" t="s">
        <v>16</v>
      </c>
      <c r="P416" s="58" t="s">
        <v>61</v>
      </c>
      <c r="Q416" s="61" t="s">
        <v>62</v>
      </c>
      <c r="R416" s="50">
        <v>45303</v>
      </c>
      <c r="S416" s="51">
        <f t="shared" si="28"/>
        <v>2479950</v>
      </c>
      <c r="T416" s="52">
        <f>M416*V416</f>
        <v>2229202255.5</v>
      </c>
      <c r="U416" s="53">
        <f t="shared" si="29"/>
        <v>0</v>
      </c>
      <c r="V416" s="52">
        <f t="shared" si="30"/>
        <v>898.89</v>
      </c>
    </row>
    <row r="417" spans="1:22" x14ac:dyDescent="0.35">
      <c r="A417" s="44"/>
      <c r="B417" s="42" t="s">
        <v>781</v>
      </c>
      <c r="C417" s="56" t="s">
        <v>279</v>
      </c>
      <c r="D417" s="50">
        <v>45286</v>
      </c>
      <c r="E417" s="57">
        <v>45316</v>
      </c>
      <c r="F417" s="42" t="s">
        <v>812</v>
      </c>
      <c r="G417" s="42" t="s">
        <v>813</v>
      </c>
      <c r="H417" s="42" t="s">
        <v>150</v>
      </c>
      <c r="I417" s="42" t="s">
        <v>78</v>
      </c>
      <c r="J417" s="56" t="s">
        <v>814</v>
      </c>
      <c r="K417" s="5">
        <v>425000</v>
      </c>
      <c r="L417" s="16">
        <v>80.697000000000003</v>
      </c>
      <c r="M417" s="17">
        <v>34296225</v>
      </c>
      <c r="N417" s="85" t="s">
        <v>64</v>
      </c>
      <c r="O417" s="58" t="s">
        <v>17</v>
      </c>
      <c r="P417" s="5" t="s">
        <v>61</v>
      </c>
      <c r="Q417" s="61" t="s">
        <v>65</v>
      </c>
      <c r="R417" s="50">
        <v>45316</v>
      </c>
      <c r="S417" s="51">
        <f t="shared" si="28"/>
        <v>34296225</v>
      </c>
      <c r="T417" s="52">
        <f>M417*V417</f>
        <v>30828533690.25</v>
      </c>
      <c r="U417" s="53">
        <f t="shared" si="29"/>
        <v>0</v>
      </c>
      <c r="V417" s="52">
        <f t="shared" si="30"/>
        <v>898.89</v>
      </c>
    </row>
    <row r="418" spans="1:22" x14ac:dyDescent="0.35">
      <c r="A418" s="44"/>
      <c r="B418" s="42" t="s">
        <v>781</v>
      </c>
      <c r="C418" s="56" t="s">
        <v>279</v>
      </c>
      <c r="D418" s="50">
        <v>45286</v>
      </c>
      <c r="E418" s="57">
        <v>45316</v>
      </c>
      <c r="F418" s="42" t="s">
        <v>812</v>
      </c>
      <c r="G418" s="42" t="s">
        <v>813</v>
      </c>
      <c r="H418" s="42" t="s">
        <v>150</v>
      </c>
      <c r="I418" s="42" t="s">
        <v>78</v>
      </c>
      <c r="J418" s="56" t="s">
        <v>815</v>
      </c>
      <c r="K418" s="5">
        <v>50000</v>
      </c>
      <c r="L418" s="16">
        <v>80.697000000000003</v>
      </c>
      <c r="M418" s="17">
        <v>4034850</v>
      </c>
      <c r="N418" s="85" t="s">
        <v>64</v>
      </c>
      <c r="O418" s="58" t="s">
        <v>17</v>
      </c>
      <c r="P418" s="5" t="s">
        <v>61</v>
      </c>
      <c r="Q418" s="61" t="s">
        <v>65</v>
      </c>
      <c r="R418" s="50">
        <v>45316</v>
      </c>
      <c r="S418" s="51">
        <f t="shared" si="28"/>
        <v>4034850</v>
      </c>
      <c r="T418" s="52">
        <f>M418*V418</f>
        <v>3626886316.5</v>
      </c>
      <c r="U418" s="53">
        <f t="shared" si="29"/>
        <v>0</v>
      </c>
      <c r="V418" s="52">
        <f t="shared" si="30"/>
        <v>898.89</v>
      </c>
    </row>
    <row r="419" spans="1:22" x14ac:dyDescent="0.35">
      <c r="A419" s="44"/>
      <c r="B419" s="42" t="s">
        <v>781</v>
      </c>
      <c r="C419" s="56" t="s">
        <v>279</v>
      </c>
      <c r="D419" s="50">
        <v>45274</v>
      </c>
      <c r="E419" s="57">
        <v>45303</v>
      </c>
      <c r="F419" s="42" t="s">
        <v>314</v>
      </c>
      <c r="G419" s="42" t="s">
        <v>162</v>
      </c>
      <c r="H419" s="42" t="s">
        <v>163</v>
      </c>
      <c r="I419" s="42" t="s">
        <v>46</v>
      </c>
      <c r="J419" s="56" t="s">
        <v>816</v>
      </c>
      <c r="K419" s="5">
        <v>949846</v>
      </c>
      <c r="L419" s="16">
        <v>77.119</v>
      </c>
      <c r="M419" s="17">
        <v>73251173.670000002</v>
      </c>
      <c r="N419" s="85" t="s">
        <v>48</v>
      </c>
      <c r="O419" s="58" t="s">
        <v>16</v>
      </c>
      <c r="P419" s="58" t="s">
        <v>61</v>
      </c>
      <c r="Q419" s="61" t="s">
        <v>62</v>
      </c>
      <c r="R419" s="50">
        <v>45303</v>
      </c>
      <c r="S419" s="51">
        <f t="shared" si="28"/>
        <v>73251173.670000002</v>
      </c>
      <c r="T419" s="52">
        <f>M419*V419</f>
        <v>65844747500.226303</v>
      </c>
      <c r="U419" s="53">
        <f t="shared" si="29"/>
        <v>0</v>
      </c>
      <c r="V419" s="52">
        <f t="shared" si="30"/>
        <v>898.89</v>
      </c>
    </row>
    <row r="420" spans="1:22" x14ac:dyDescent="0.35">
      <c r="A420" s="44"/>
      <c r="B420" s="42" t="s">
        <v>781</v>
      </c>
      <c r="C420" s="56" t="s">
        <v>817</v>
      </c>
      <c r="D420" s="50">
        <v>45265</v>
      </c>
      <c r="E420" s="57">
        <v>45355</v>
      </c>
      <c r="F420" s="42" t="s">
        <v>593</v>
      </c>
      <c r="G420" s="42" t="s">
        <v>162</v>
      </c>
      <c r="H420" s="42" t="s">
        <v>163</v>
      </c>
      <c r="I420" s="42" t="s">
        <v>46</v>
      </c>
      <c r="J420" s="56" t="s">
        <v>818</v>
      </c>
      <c r="K420" s="5">
        <v>950214</v>
      </c>
      <c r="L420" s="16">
        <v>79.938999999999993</v>
      </c>
      <c r="M420" s="17">
        <v>75959156.950000003</v>
      </c>
      <c r="N420" s="85" t="s">
        <v>48</v>
      </c>
      <c r="O420" s="58" t="s">
        <v>16</v>
      </c>
      <c r="P420" s="58" t="s">
        <v>81</v>
      </c>
      <c r="Q420" s="61" t="s">
        <v>82</v>
      </c>
      <c r="R420" s="50">
        <v>45355</v>
      </c>
      <c r="S420" s="51"/>
      <c r="T420" s="52">
        <f>M420*V420</f>
        <v>68278926590.7855</v>
      </c>
      <c r="U420" s="53">
        <f t="shared" si="29"/>
        <v>75959156.950000003</v>
      </c>
      <c r="V420" s="52">
        <f t="shared" si="30"/>
        <v>898.89</v>
      </c>
    </row>
    <row r="421" spans="1:22" ht="31" x14ac:dyDescent="0.35">
      <c r="A421" s="44"/>
      <c r="B421" s="42" t="s">
        <v>781</v>
      </c>
      <c r="C421" s="56" t="s">
        <v>605</v>
      </c>
      <c r="D421" s="50">
        <v>45287</v>
      </c>
      <c r="E421" s="57">
        <v>45362</v>
      </c>
      <c r="F421" s="42" t="s">
        <v>214</v>
      </c>
      <c r="G421" s="42" t="s">
        <v>162</v>
      </c>
      <c r="H421" s="42" t="s">
        <v>163</v>
      </c>
      <c r="I421" s="42" t="s">
        <v>46</v>
      </c>
      <c r="J421" s="56" t="s">
        <v>819</v>
      </c>
      <c r="K421" s="5">
        <v>949850</v>
      </c>
      <c r="L421" s="16">
        <v>79.459999999999994</v>
      </c>
      <c r="M421" s="17">
        <v>75475081</v>
      </c>
      <c r="N421" s="85" t="s">
        <v>48</v>
      </c>
      <c r="O421" s="58" t="s">
        <v>16</v>
      </c>
      <c r="P421" s="58" t="s">
        <v>125</v>
      </c>
      <c r="Q421" s="61" t="s">
        <v>126</v>
      </c>
      <c r="R421" s="50">
        <v>45362</v>
      </c>
      <c r="S421" s="51"/>
      <c r="T421" s="52">
        <f>M421*V421</f>
        <v>67843795560.089996</v>
      </c>
      <c r="U421" s="53">
        <f t="shared" si="29"/>
        <v>75475081</v>
      </c>
      <c r="V421" s="52">
        <f t="shared" si="30"/>
        <v>898.89</v>
      </c>
    </row>
    <row r="422" spans="1:22" x14ac:dyDescent="0.35">
      <c r="A422" s="44"/>
      <c r="B422" s="42" t="s">
        <v>781</v>
      </c>
      <c r="C422" s="56" t="s">
        <v>156</v>
      </c>
      <c r="D422" s="50">
        <v>45273</v>
      </c>
      <c r="E422" s="57">
        <v>45363</v>
      </c>
      <c r="F422" s="42" t="s">
        <v>145</v>
      </c>
      <c r="G422" s="42" t="s">
        <v>296</v>
      </c>
      <c r="H422" s="42" t="s">
        <v>163</v>
      </c>
      <c r="I422" s="42" t="s">
        <v>46</v>
      </c>
      <c r="J422" s="56" t="s">
        <v>820</v>
      </c>
      <c r="K422" s="5">
        <v>943787</v>
      </c>
      <c r="L422" s="16">
        <v>81.444999999999993</v>
      </c>
      <c r="M422" s="17">
        <v>76866732.219999999</v>
      </c>
      <c r="N422" s="85" t="s">
        <v>48</v>
      </c>
      <c r="O422" s="58" t="s">
        <v>16</v>
      </c>
      <c r="P422" s="58" t="s">
        <v>81</v>
      </c>
      <c r="Q422" s="61" t="s">
        <v>82</v>
      </c>
      <c r="R422" s="50">
        <v>45363</v>
      </c>
      <c r="S422" s="51"/>
      <c r="T422" s="52">
        <f>M422*V422</f>
        <v>69094736925.235794</v>
      </c>
      <c r="U422" s="53">
        <f t="shared" si="29"/>
        <v>76866732.219999999</v>
      </c>
      <c r="V422" s="52">
        <f t="shared" si="30"/>
        <v>898.89</v>
      </c>
    </row>
    <row r="423" spans="1:22" x14ac:dyDescent="0.35">
      <c r="A423" s="44"/>
      <c r="B423" s="42" t="s">
        <v>781</v>
      </c>
      <c r="C423" s="56" t="s">
        <v>279</v>
      </c>
      <c r="D423" s="50">
        <v>45262</v>
      </c>
      <c r="E423" s="57">
        <v>45291</v>
      </c>
      <c r="F423" s="42" t="s">
        <v>821</v>
      </c>
      <c r="G423" s="42" t="s">
        <v>707</v>
      </c>
      <c r="H423" s="42" t="s">
        <v>708</v>
      </c>
      <c r="I423" s="42" t="s">
        <v>46</v>
      </c>
      <c r="J423" s="56" t="s">
        <v>822</v>
      </c>
      <c r="K423" s="5">
        <v>760975</v>
      </c>
      <c r="L423" s="16">
        <v>78.367999999999995</v>
      </c>
      <c r="M423" s="17">
        <v>59636088.799999997</v>
      </c>
      <c r="N423" s="85" t="s">
        <v>48</v>
      </c>
      <c r="O423" s="58" t="s">
        <v>16</v>
      </c>
      <c r="P423" s="58" t="s">
        <v>61</v>
      </c>
      <c r="Q423" s="5" t="s">
        <v>62</v>
      </c>
      <c r="R423" s="59">
        <v>45291</v>
      </c>
      <c r="S423" s="51">
        <f t="shared" si="28"/>
        <v>59636088.799999997</v>
      </c>
      <c r="T423" s="52">
        <f>M423*V423</f>
        <v>53606283861.431999</v>
      </c>
      <c r="U423" s="53">
        <f t="shared" si="29"/>
        <v>0</v>
      </c>
      <c r="V423" s="52">
        <f t="shared" si="30"/>
        <v>898.89</v>
      </c>
    </row>
    <row r="424" spans="1:22" x14ac:dyDescent="0.35">
      <c r="B424" s="42"/>
      <c r="C424" s="56"/>
      <c r="D424" s="42"/>
      <c r="E424" s="42"/>
      <c r="F424" s="42"/>
      <c r="G424" s="42"/>
      <c r="H424" s="42"/>
      <c r="I424" s="42"/>
      <c r="J424" s="62"/>
      <c r="K424" s="5">
        <f>SUM(K397:K423)</f>
        <v>15490902</v>
      </c>
      <c r="L424" s="16"/>
      <c r="M424" s="17">
        <f>SUM(M397:M423)</f>
        <v>1241173162.5599999</v>
      </c>
      <c r="N424" s="94"/>
      <c r="O424" s="61"/>
      <c r="P424" s="61"/>
      <c r="Q424" s="61"/>
      <c r="R424" s="50"/>
      <c r="S424" s="51"/>
      <c r="T424" s="52"/>
      <c r="U424" s="53"/>
      <c r="V424" s="52">
        <f t="shared" si="30"/>
        <v>898.89</v>
      </c>
    </row>
    <row r="425" spans="1:22" x14ac:dyDescent="0.35">
      <c r="B425" s="42"/>
      <c r="C425" s="56"/>
      <c r="D425" s="42"/>
      <c r="E425" s="42"/>
      <c r="F425" s="42"/>
      <c r="G425" s="42"/>
      <c r="H425" s="42"/>
      <c r="I425" s="42"/>
      <c r="J425" s="62"/>
      <c r="K425" s="5"/>
      <c r="L425" s="16"/>
      <c r="M425" s="17"/>
      <c r="N425" s="93"/>
      <c r="O425" s="42"/>
      <c r="P425" s="42"/>
      <c r="Q425" s="42"/>
      <c r="R425" s="42"/>
      <c r="S425" s="42"/>
      <c r="T425" s="52"/>
      <c r="U425" s="42"/>
      <c r="V425" s="52"/>
    </row>
    <row r="426" spans="1:22" x14ac:dyDescent="0.35">
      <c r="B426" s="42"/>
      <c r="C426" s="56"/>
      <c r="D426" s="42"/>
      <c r="E426" s="42"/>
      <c r="F426" s="42"/>
      <c r="G426" s="42"/>
      <c r="H426" s="42"/>
      <c r="I426" s="42"/>
      <c r="J426" s="62"/>
      <c r="K426" s="5">
        <f>K424+K394+K360+K321+K286+K254+K212+K173+K142+K113+K79+K52</f>
        <v>196344187</v>
      </c>
      <c r="L426" s="16"/>
      <c r="M426" s="17">
        <f>M424+M394+M360+M321+M286+M254+M212+M173+M142+M113+M79+M52</f>
        <v>16467282095.945999</v>
      </c>
      <c r="N426" s="95"/>
      <c r="O426" s="60"/>
      <c r="P426" s="60"/>
      <c r="Q426" s="60"/>
      <c r="R426" s="60"/>
      <c r="S426" s="53">
        <f>SUM(S10:S424)</f>
        <v>5277315551.9800014</v>
      </c>
      <c r="T426" s="52">
        <f>SUM(T10:T424)</f>
        <v>11201404545704.256</v>
      </c>
      <c r="U426" s="53">
        <f>SUM(U10:U424)</f>
        <v>11189966543.966009</v>
      </c>
      <c r="V426" s="52"/>
    </row>
    <row r="427" spans="1:22" x14ac:dyDescent="0.35">
      <c r="U427" s="76"/>
      <c r="V427" s="4"/>
    </row>
  </sheetData>
  <conditionalFormatting sqref="J15">
    <cfRule type="duplicateValues" dxfId="41" priority="3"/>
    <cfRule type="duplicateValues" dxfId="40" priority="4"/>
  </conditionalFormatting>
  <conditionalFormatting sqref="J16:J18">
    <cfRule type="duplicateValues" dxfId="39" priority="5"/>
    <cfRule type="duplicateValues" dxfId="38" priority="6"/>
  </conditionalFormatting>
  <conditionalFormatting sqref="J36:J38">
    <cfRule type="duplicateValues" dxfId="37" priority="9"/>
    <cfRule type="duplicateValues" dxfId="36" priority="10"/>
  </conditionalFormatting>
  <conditionalFormatting sqref="J39:J40">
    <cfRule type="duplicateValues" dxfId="35" priority="7"/>
    <cfRule type="duplicateValues" dxfId="34" priority="8"/>
  </conditionalFormatting>
  <conditionalFormatting sqref="J50">
    <cfRule type="duplicateValues" dxfId="33" priority="11"/>
    <cfRule type="duplicateValues" dxfId="32" priority="12"/>
  </conditionalFormatting>
  <conditionalFormatting sqref="J423">
    <cfRule type="duplicateValues" dxfId="31" priority="1"/>
    <cfRule type="duplicateValues" dxfId="30" priority="2"/>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D8889-D097-4E97-8131-5A47C2030A05}">
  <dimension ref="A2:V398"/>
  <sheetViews>
    <sheetView zoomScale="50" zoomScaleNormal="50" workbookViewId="0">
      <pane xSplit="5" ySplit="9" topLeftCell="H385" activePane="bottomRight" state="frozen"/>
      <selection pane="topRight" activeCell="F1" sqref="F1"/>
      <selection pane="bottomLeft" activeCell="A10" sqref="A10"/>
      <selection pane="bottomRight" activeCell="H400" sqref="H400"/>
    </sheetView>
  </sheetViews>
  <sheetFormatPr defaultColWidth="8.7265625" defaultRowHeight="15.5" x14ac:dyDescent="0.35"/>
  <cols>
    <col min="1" max="1" width="6.453125" style="134" customWidth="1"/>
    <col min="2" max="2" width="29.1796875" style="25" bestFit="1" customWidth="1"/>
    <col min="3" max="3" width="45.1796875" style="25" customWidth="1"/>
    <col min="4" max="4" width="13.54296875" style="25" bestFit="1" customWidth="1"/>
    <col min="5" max="5" width="16.453125" style="25" bestFit="1" customWidth="1"/>
    <col min="6" max="6" width="32.6328125" style="25" bestFit="1" customWidth="1"/>
    <col min="7" max="7" width="18.08984375" style="25" bestFit="1" customWidth="1"/>
    <col min="8" max="8" width="23" style="25" bestFit="1" customWidth="1"/>
    <col min="9" max="9" width="11.1796875" style="25" bestFit="1" customWidth="1"/>
    <col min="10" max="10" width="47.36328125" style="25" bestFit="1" customWidth="1"/>
    <col min="11" max="11" width="16.453125" style="1" bestFit="1" customWidth="1"/>
    <col min="12" max="12" width="24.453125" style="1" bestFit="1" customWidth="1"/>
    <col min="13" max="13" width="20.6328125" style="1" bestFit="1" customWidth="1"/>
    <col min="14" max="14" width="16.6328125" style="135" bestFit="1" customWidth="1"/>
    <col min="15" max="15" width="11.90625" style="135" bestFit="1" customWidth="1"/>
    <col min="16" max="16" width="17.54296875" style="1" bestFit="1" customWidth="1"/>
    <col min="17" max="17" width="73.90625" style="1" bestFit="1" customWidth="1"/>
    <col min="18" max="18" width="24.6328125" style="1" bestFit="1" customWidth="1"/>
    <col min="19" max="19" width="18.08984375" style="1" bestFit="1" customWidth="1"/>
    <col min="20" max="20" width="22.08984375" style="1" bestFit="1" customWidth="1"/>
    <col min="21" max="21" width="19.36328125" style="1" bestFit="1" customWidth="1"/>
    <col min="22" max="22" width="14.7265625" style="1" bestFit="1" customWidth="1"/>
    <col min="23" max="16384" width="8.7265625" style="25"/>
  </cols>
  <sheetData>
    <row r="2" spans="2:22" x14ac:dyDescent="0.35">
      <c r="B2" s="25" t="s">
        <v>0</v>
      </c>
    </row>
    <row r="3" spans="2:22" x14ac:dyDescent="0.35">
      <c r="B3" s="25" t="s">
        <v>1</v>
      </c>
    </row>
    <row r="4" spans="2:22" x14ac:dyDescent="0.35">
      <c r="B4" s="25" t="s">
        <v>2</v>
      </c>
      <c r="K4" s="25"/>
      <c r="P4" s="96"/>
      <c r="Q4" s="96"/>
    </row>
    <row r="5" spans="2:22" x14ac:dyDescent="0.35">
      <c r="B5" s="25" t="s">
        <v>825</v>
      </c>
      <c r="K5" s="25"/>
    </row>
    <row r="6" spans="2:22" x14ac:dyDescent="0.35">
      <c r="B6" s="31"/>
      <c r="C6" s="31"/>
      <c r="D6" s="31"/>
      <c r="E6" s="31"/>
      <c r="F6" s="31"/>
      <c r="G6" s="31"/>
      <c r="H6" s="31"/>
      <c r="I6" s="31"/>
      <c r="J6" s="31"/>
      <c r="K6" s="31"/>
      <c r="L6" s="106"/>
      <c r="M6" s="31"/>
      <c r="N6" s="7" t="s">
        <v>4</v>
      </c>
      <c r="O6" s="7"/>
      <c r="P6" s="7"/>
      <c r="Q6" s="7"/>
      <c r="R6" s="7"/>
      <c r="S6" s="7"/>
      <c r="T6" s="7"/>
      <c r="U6" s="7"/>
      <c r="V6" s="7"/>
    </row>
    <row r="7" spans="2:22" ht="30.75" customHeight="1" x14ac:dyDescent="0.35">
      <c r="B7" s="31"/>
      <c r="C7" s="31"/>
      <c r="D7" s="31"/>
      <c r="E7" s="31"/>
      <c r="F7" s="31"/>
      <c r="G7" s="31"/>
      <c r="H7" s="31"/>
      <c r="I7" s="31"/>
      <c r="J7" s="31"/>
      <c r="K7" s="31"/>
      <c r="L7" s="106"/>
      <c r="M7" s="31"/>
      <c r="N7" s="8" t="s">
        <v>5</v>
      </c>
      <c r="O7" s="8" t="s">
        <v>6</v>
      </c>
      <c r="P7" s="8" t="s">
        <v>7</v>
      </c>
      <c r="Q7" s="8" t="s">
        <v>8</v>
      </c>
      <c r="R7" s="29" t="s">
        <v>9</v>
      </c>
      <c r="S7" s="29" t="s">
        <v>10</v>
      </c>
      <c r="T7" s="29" t="s">
        <v>11</v>
      </c>
      <c r="U7" s="29" t="s">
        <v>12</v>
      </c>
      <c r="V7" s="29" t="s">
        <v>13</v>
      </c>
    </row>
    <row r="8" spans="2:22" x14ac:dyDescent="0.35">
      <c r="B8" s="42" t="s">
        <v>18</v>
      </c>
      <c r="C8" s="42" t="s">
        <v>19</v>
      </c>
      <c r="D8" s="93" t="s">
        <v>20</v>
      </c>
      <c r="E8" s="42" t="s">
        <v>21</v>
      </c>
      <c r="F8" s="42" t="s">
        <v>22</v>
      </c>
      <c r="G8" s="43" t="s">
        <v>23</v>
      </c>
      <c r="H8" s="42" t="s">
        <v>24</v>
      </c>
      <c r="I8" s="43" t="s">
        <v>25</v>
      </c>
      <c r="J8" s="42" t="s">
        <v>826</v>
      </c>
      <c r="K8" s="107" t="s">
        <v>27</v>
      </c>
      <c r="L8" s="8" t="s">
        <v>28</v>
      </c>
      <c r="M8" s="97" t="s">
        <v>827</v>
      </c>
      <c r="N8" s="8" t="s">
        <v>30</v>
      </c>
      <c r="O8" s="79" t="s">
        <v>31</v>
      </c>
      <c r="P8" s="8" t="s">
        <v>32</v>
      </c>
      <c r="Q8" s="8" t="s">
        <v>33</v>
      </c>
      <c r="R8" s="108" t="s">
        <v>34</v>
      </c>
      <c r="S8" s="8" t="s">
        <v>35</v>
      </c>
      <c r="T8" s="8" t="s">
        <v>35</v>
      </c>
      <c r="U8" s="8" t="s">
        <v>37</v>
      </c>
      <c r="V8" s="8" t="s">
        <v>38</v>
      </c>
    </row>
    <row r="9" spans="2:22" ht="16" thickBot="1" x14ac:dyDescent="0.4">
      <c r="B9" s="109"/>
      <c r="C9" s="109"/>
      <c r="D9" s="110"/>
      <c r="E9" s="109"/>
      <c r="F9" s="109"/>
      <c r="G9" s="111"/>
      <c r="H9" s="109"/>
      <c r="I9" s="111"/>
      <c r="J9" s="109"/>
      <c r="K9" s="112"/>
      <c r="L9" s="41"/>
      <c r="M9" s="98"/>
      <c r="N9" s="80"/>
      <c r="O9" s="80"/>
      <c r="P9" s="41"/>
      <c r="Q9" s="8"/>
      <c r="R9" s="8"/>
      <c r="S9" s="8" t="s">
        <v>39</v>
      </c>
      <c r="T9" s="8" t="s">
        <v>40</v>
      </c>
      <c r="U9" s="8" t="s">
        <v>39</v>
      </c>
      <c r="V9" s="41"/>
    </row>
    <row r="10" spans="2:22" x14ac:dyDescent="0.35">
      <c r="B10" s="136" t="s">
        <v>828</v>
      </c>
      <c r="C10" s="48" t="s">
        <v>829</v>
      </c>
      <c r="D10" s="46">
        <v>44584</v>
      </c>
      <c r="E10" s="47">
        <v>44674</v>
      </c>
      <c r="F10" s="48" t="s">
        <v>830</v>
      </c>
      <c r="G10" s="48" t="s">
        <v>831</v>
      </c>
      <c r="H10" s="48" t="s">
        <v>650</v>
      </c>
      <c r="I10" s="48" t="s">
        <v>78</v>
      </c>
      <c r="J10" s="113" t="s">
        <v>832</v>
      </c>
      <c r="K10" s="114">
        <v>692375</v>
      </c>
      <c r="L10" s="13">
        <v>91.105999999999995</v>
      </c>
      <c r="M10" s="99">
        <v>63079516.75</v>
      </c>
      <c r="N10" s="137" t="s">
        <v>477</v>
      </c>
      <c r="O10" s="137" t="s">
        <v>17</v>
      </c>
      <c r="P10" s="13" t="s">
        <v>81</v>
      </c>
      <c r="Q10" s="5" t="s">
        <v>833</v>
      </c>
      <c r="R10" s="59">
        <v>44674</v>
      </c>
      <c r="S10" s="5"/>
      <c r="T10" s="5">
        <f>M10*V10</f>
        <v>24537932015.75</v>
      </c>
      <c r="U10" s="5">
        <f t="shared" ref="U10:U45" si="0">M10-S10</f>
        <v>63079516.75</v>
      </c>
      <c r="V10" s="13">
        <f>389</f>
        <v>389</v>
      </c>
    </row>
    <row r="11" spans="2:22" x14ac:dyDescent="0.35">
      <c r="B11" s="138" t="s">
        <v>828</v>
      </c>
      <c r="C11" s="42" t="s">
        <v>829</v>
      </c>
      <c r="D11" s="50">
        <v>44584</v>
      </c>
      <c r="E11" s="57">
        <v>44674</v>
      </c>
      <c r="F11" s="42" t="s">
        <v>830</v>
      </c>
      <c r="G11" s="42" t="s">
        <v>831</v>
      </c>
      <c r="H11" s="42" t="s">
        <v>650</v>
      </c>
      <c r="I11" s="42" t="s">
        <v>78</v>
      </c>
      <c r="J11" s="93" t="s">
        <v>834</v>
      </c>
      <c r="K11" s="60">
        <v>5000</v>
      </c>
      <c r="L11" s="5">
        <v>91.105999999999995</v>
      </c>
      <c r="M11" s="100">
        <v>455530</v>
      </c>
      <c r="N11" s="86" t="s">
        <v>835</v>
      </c>
      <c r="O11" s="86" t="s">
        <v>17</v>
      </c>
      <c r="P11" s="5" t="s">
        <v>81</v>
      </c>
      <c r="Q11" s="5" t="s">
        <v>833</v>
      </c>
      <c r="R11" s="59">
        <v>44674</v>
      </c>
      <c r="S11" s="5"/>
      <c r="T11" s="5">
        <f>M11*V11</f>
        <v>177201170</v>
      </c>
      <c r="U11" s="5">
        <f t="shared" si="0"/>
        <v>455530</v>
      </c>
      <c r="V11" s="5">
        <f>389</f>
        <v>389</v>
      </c>
    </row>
    <row r="12" spans="2:22" x14ac:dyDescent="0.35">
      <c r="B12" s="138" t="s">
        <v>828</v>
      </c>
      <c r="C12" s="42" t="s">
        <v>836</v>
      </c>
      <c r="D12" s="50">
        <v>44592</v>
      </c>
      <c r="E12" s="57">
        <v>44682</v>
      </c>
      <c r="F12" s="42" t="s">
        <v>757</v>
      </c>
      <c r="G12" s="42" t="s">
        <v>189</v>
      </c>
      <c r="H12" s="42" t="s">
        <v>136</v>
      </c>
      <c r="I12" s="42" t="s">
        <v>46</v>
      </c>
      <c r="J12" s="93" t="s">
        <v>837</v>
      </c>
      <c r="K12" s="60">
        <v>989203</v>
      </c>
      <c r="L12" s="5">
        <v>90.936000000000007</v>
      </c>
      <c r="M12" s="100">
        <v>89954164.008000001</v>
      </c>
      <c r="N12" s="86" t="s">
        <v>823</v>
      </c>
      <c r="O12" s="86" t="s">
        <v>14</v>
      </c>
      <c r="P12" s="5" t="s">
        <v>81</v>
      </c>
      <c r="Q12" s="5" t="s">
        <v>838</v>
      </c>
      <c r="R12" s="59">
        <v>44682</v>
      </c>
      <c r="S12" s="5"/>
      <c r="T12" s="5">
        <f>M12*V12</f>
        <v>34992169799.112</v>
      </c>
      <c r="U12" s="5">
        <f t="shared" si="0"/>
        <v>89954164.008000001</v>
      </c>
      <c r="V12" s="5">
        <f>V11</f>
        <v>389</v>
      </c>
    </row>
    <row r="13" spans="2:22" x14ac:dyDescent="0.35">
      <c r="B13" s="138" t="s">
        <v>828</v>
      </c>
      <c r="C13" s="42" t="s">
        <v>839</v>
      </c>
      <c r="D13" s="50">
        <v>44572</v>
      </c>
      <c r="E13" s="57">
        <v>44602</v>
      </c>
      <c r="F13" s="42" t="s">
        <v>840</v>
      </c>
      <c r="G13" s="42" t="s">
        <v>76</v>
      </c>
      <c r="H13" s="42" t="s">
        <v>77</v>
      </c>
      <c r="I13" s="42" t="s">
        <v>78</v>
      </c>
      <c r="J13" s="93" t="s">
        <v>841</v>
      </c>
      <c r="K13" s="60">
        <v>64000</v>
      </c>
      <c r="L13" s="5">
        <v>87.527000000000001</v>
      </c>
      <c r="M13" s="100">
        <v>5601728</v>
      </c>
      <c r="N13" s="86" t="s">
        <v>80</v>
      </c>
      <c r="O13" s="86" t="s">
        <v>14</v>
      </c>
      <c r="P13" s="5" t="s">
        <v>92</v>
      </c>
      <c r="Q13" s="5" t="s">
        <v>842</v>
      </c>
      <c r="R13" s="59">
        <v>44602</v>
      </c>
      <c r="S13" s="5">
        <f t="shared" ref="S13:S75" si="1">M13</f>
        <v>5601728</v>
      </c>
      <c r="T13" s="5"/>
      <c r="U13" s="5">
        <f t="shared" si="0"/>
        <v>0</v>
      </c>
      <c r="V13" s="5">
        <f t="shared" ref="V13:V46" si="2">V12</f>
        <v>389</v>
      </c>
    </row>
    <row r="14" spans="2:22" x14ac:dyDescent="0.35">
      <c r="B14" s="138" t="s">
        <v>828</v>
      </c>
      <c r="C14" s="42" t="s">
        <v>843</v>
      </c>
      <c r="D14" s="50">
        <v>44572</v>
      </c>
      <c r="E14" s="57">
        <v>44662</v>
      </c>
      <c r="F14" s="42" t="s">
        <v>840</v>
      </c>
      <c r="G14" s="42" t="s">
        <v>76</v>
      </c>
      <c r="H14" s="42" t="s">
        <v>77</v>
      </c>
      <c r="I14" s="42" t="s">
        <v>78</v>
      </c>
      <c r="J14" s="93" t="s">
        <v>844</v>
      </c>
      <c r="K14" s="60">
        <v>950113</v>
      </c>
      <c r="L14" s="5">
        <v>87.527000000000001</v>
      </c>
      <c r="M14" s="100">
        <v>83160540.549999997</v>
      </c>
      <c r="N14" s="86" t="s">
        <v>67</v>
      </c>
      <c r="O14" s="86" t="s">
        <v>15</v>
      </c>
      <c r="P14" s="5" t="s">
        <v>81</v>
      </c>
      <c r="Q14" s="5" t="s">
        <v>833</v>
      </c>
      <c r="R14" s="59">
        <v>44662</v>
      </c>
      <c r="S14" s="5"/>
      <c r="T14" s="5">
        <f>M14*V14</f>
        <v>32349450273.949997</v>
      </c>
      <c r="U14" s="5">
        <f t="shared" si="0"/>
        <v>83160540.549999997</v>
      </c>
      <c r="V14" s="5">
        <f t="shared" si="2"/>
        <v>389</v>
      </c>
    </row>
    <row r="15" spans="2:22" x14ac:dyDescent="0.35">
      <c r="B15" s="138" t="s">
        <v>828</v>
      </c>
      <c r="C15" s="42" t="s">
        <v>843</v>
      </c>
      <c r="D15" s="50">
        <v>44581</v>
      </c>
      <c r="E15" s="57">
        <v>44671</v>
      </c>
      <c r="F15" s="42" t="s">
        <v>845</v>
      </c>
      <c r="G15" s="42" t="s">
        <v>76</v>
      </c>
      <c r="H15" s="42" t="s">
        <v>77</v>
      </c>
      <c r="I15" s="42" t="s">
        <v>78</v>
      </c>
      <c r="J15" s="93" t="s">
        <v>846</v>
      </c>
      <c r="K15" s="60">
        <v>950818</v>
      </c>
      <c r="L15" s="5">
        <v>93.218000000000004</v>
      </c>
      <c r="M15" s="100">
        <v>88633352.319999993</v>
      </c>
      <c r="N15" s="86" t="s">
        <v>477</v>
      </c>
      <c r="O15" s="86" t="s">
        <v>17</v>
      </c>
      <c r="P15" s="5" t="s">
        <v>81</v>
      </c>
      <c r="Q15" s="5" t="s">
        <v>833</v>
      </c>
      <c r="R15" s="59">
        <v>44671</v>
      </c>
      <c r="S15" s="5"/>
      <c r="T15" s="5">
        <f>M15*V15</f>
        <v>34478374052.479996</v>
      </c>
      <c r="U15" s="5">
        <f t="shared" si="0"/>
        <v>88633352.319999993</v>
      </c>
      <c r="V15" s="5">
        <f t="shared" si="2"/>
        <v>389</v>
      </c>
    </row>
    <row r="16" spans="2:22" x14ac:dyDescent="0.35">
      <c r="B16" s="138" t="s">
        <v>828</v>
      </c>
      <c r="C16" s="42" t="s">
        <v>839</v>
      </c>
      <c r="D16" s="50">
        <v>44581</v>
      </c>
      <c r="E16" s="57">
        <v>44611</v>
      </c>
      <c r="F16" s="42" t="s">
        <v>845</v>
      </c>
      <c r="G16" s="42" t="s">
        <v>76</v>
      </c>
      <c r="H16" s="42" t="s">
        <v>77</v>
      </c>
      <c r="I16" s="42" t="s">
        <v>78</v>
      </c>
      <c r="J16" s="93" t="s">
        <v>847</v>
      </c>
      <c r="K16" s="60">
        <v>84778</v>
      </c>
      <c r="L16" s="5">
        <v>93.218000000000004</v>
      </c>
      <c r="M16" s="100">
        <v>7902835.6040000003</v>
      </c>
      <c r="N16" s="86" t="s">
        <v>80</v>
      </c>
      <c r="O16" s="86" t="s">
        <v>14</v>
      </c>
      <c r="P16" s="5" t="s">
        <v>92</v>
      </c>
      <c r="Q16" s="5" t="s">
        <v>842</v>
      </c>
      <c r="R16" s="59">
        <v>44611</v>
      </c>
      <c r="S16" s="5">
        <f t="shared" si="1"/>
        <v>7902835.6040000003</v>
      </c>
      <c r="T16" s="5"/>
      <c r="U16" s="5">
        <f t="shared" si="0"/>
        <v>0</v>
      </c>
      <c r="V16" s="5">
        <f t="shared" si="2"/>
        <v>389</v>
      </c>
    </row>
    <row r="17" spans="2:22" x14ac:dyDescent="0.35">
      <c r="B17" s="138" t="s">
        <v>828</v>
      </c>
      <c r="C17" s="42" t="s">
        <v>848</v>
      </c>
      <c r="D17" s="50">
        <v>44585</v>
      </c>
      <c r="E17" s="57">
        <v>44675</v>
      </c>
      <c r="F17" s="42" t="s">
        <v>849</v>
      </c>
      <c r="G17" s="42" t="s">
        <v>102</v>
      </c>
      <c r="H17" s="42" t="s">
        <v>103</v>
      </c>
      <c r="I17" s="42" t="s">
        <v>46</v>
      </c>
      <c r="J17" s="93" t="s">
        <v>850</v>
      </c>
      <c r="K17" s="60">
        <v>682445</v>
      </c>
      <c r="L17" s="5">
        <v>96.134</v>
      </c>
      <c r="M17" s="100">
        <v>65606167.630000003</v>
      </c>
      <c r="N17" s="86" t="s">
        <v>823</v>
      </c>
      <c r="O17" s="86" t="s">
        <v>14</v>
      </c>
      <c r="P17" s="5" t="s">
        <v>81</v>
      </c>
      <c r="Q17" s="5" t="s">
        <v>838</v>
      </c>
      <c r="R17" s="59">
        <v>44675</v>
      </c>
      <c r="S17" s="5"/>
      <c r="T17" s="5">
        <f>M17*V17</f>
        <v>25520799208.07</v>
      </c>
      <c r="U17" s="5">
        <f t="shared" si="0"/>
        <v>65606167.630000003</v>
      </c>
      <c r="V17" s="5">
        <f t="shared" si="2"/>
        <v>389</v>
      </c>
    </row>
    <row r="18" spans="2:22" x14ac:dyDescent="0.35">
      <c r="B18" s="138" t="s">
        <v>828</v>
      </c>
      <c r="C18" s="42" t="s">
        <v>851</v>
      </c>
      <c r="D18" s="50">
        <v>44563</v>
      </c>
      <c r="E18" s="57">
        <v>44653</v>
      </c>
      <c r="F18" s="42" t="s">
        <v>659</v>
      </c>
      <c r="G18" s="42" t="s">
        <v>252</v>
      </c>
      <c r="H18" s="42" t="s">
        <v>136</v>
      </c>
      <c r="I18" s="42" t="s">
        <v>46</v>
      </c>
      <c r="J18" s="93" t="s">
        <v>852</v>
      </c>
      <c r="K18" s="60">
        <v>903489</v>
      </c>
      <c r="L18" s="5">
        <v>88.841999999999999</v>
      </c>
      <c r="M18" s="100">
        <v>80267769.738000005</v>
      </c>
      <c r="N18" s="86" t="s">
        <v>823</v>
      </c>
      <c r="O18" s="86" t="s">
        <v>14</v>
      </c>
      <c r="P18" s="5" t="s">
        <v>81</v>
      </c>
      <c r="Q18" s="5" t="s">
        <v>838</v>
      </c>
      <c r="R18" s="59">
        <v>44653</v>
      </c>
      <c r="S18" s="5"/>
      <c r="T18" s="5">
        <f>M18*V18</f>
        <v>31224162428.082001</v>
      </c>
      <c r="U18" s="5">
        <f t="shared" si="0"/>
        <v>80267769.738000005</v>
      </c>
      <c r="V18" s="5">
        <f t="shared" si="2"/>
        <v>389</v>
      </c>
    </row>
    <row r="19" spans="2:22" x14ac:dyDescent="0.35">
      <c r="B19" s="138" t="s">
        <v>828</v>
      </c>
      <c r="C19" s="42" t="s">
        <v>853</v>
      </c>
      <c r="D19" s="50">
        <v>44570</v>
      </c>
      <c r="E19" s="57">
        <v>44660</v>
      </c>
      <c r="F19" s="42" t="s">
        <v>854</v>
      </c>
      <c r="G19" s="42" t="s">
        <v>107</v>
      </c>
      <c r="H19" s="42" t="s">
        <v>108</v>
      </c>
      <c r="I19" s="42" t="s">
        <v>78</v>
      </c>
      <c r="J19" s="93" t="s">
        <v>855</v>
      </c>
      <c r="K19" s="60">
        <v>497500</v>
      </c>
      <c r="L19" s="5">
        <v>86.186999999999998</v>
      </c>
      <c r="M19" s="100">
        <v>42878032.5</v>
      </c>
      <c r="N19" s="86" t="s">
        <v>477</v>
      </c>
      <c r="O19" s="86" t="s">
        <v>17</v>
      </c>
      <c r="P19" s="5" t="s">
        <v>81</v>
      </c>
      <c r="Q19" s="5" t="s">
        <v>833</v>
      </c>
      <c r="R19" s="59">
        <v>44660</v>
      </c>
      <c r="S19" s="5"/>
      <c r="T19" s="5">
        <f>M19*V19</f>
        <v>16679554642.5</v>
      </c>
      <c r="U19" s="5">
        <f t="shared" si="0"/>
        <v>42878032.5</v>
      </c>
      <c r="V19" s="5">
        <f t="shared" si="2"/>
        <v>389</v>
      </c>
    </row>
    <row r="20" spans="2:22" x14ac:dyDescent="0.35">
      <c r="B20" s="138" t="s">
        <v>828</v>
      </c>
      <c r="C20" s="42" t="s">
        <v>853</v>
      </c>
      <c r="D20" s="50">
        <v>44570</v>
      </c>
      <c r="E20" s="57">
        <v>44660</v>
      </c>
      <c r="F20" s="42" t="s">
        <v>854</v>
      </c>
      <c r="G20" s="42" t="s">
        <v>107</v>
      </c>
      <c r="H20" s="42" t="s">
        <v>108</v>
      </c>
      <c r="I20" s="42" t="s">
        <v>78</v>
      </c>
      <c r="J20" s="93" t="s">
        <v>856</v>
      </c>
      <c r="K20" s="60">
        <v>483702</v>
      </c>
      <c r="L20" s="5">
        <v>86.186999999999998</v>
      </c>
      <c r="M20" s="100">
        <v>41688824.270000003</v>
      </c>
      <c r="N20" s="86" t="s">
        <v>67</v>
      </c>
      <c r="O20" s="86" t="s">
        <v>15</v>
      </c>
      <c r="P20" s="5" t="s">
        <v>81</v>
      </c>
      <c r="Q20" s="5" t="s">
        <v>833</v>
      </c>
      <c r="R20" s="59">
        <v>44660</v>
      </c>
      <c r="S20" s="5"/>
      <c r="T20" s="5">
        <f>M20*V20</f>
        <v>16216952641.030001</v>
      </c>
      <c r="U20" s="5">
        <f t="shared" si="0"/>
        <v>41688824.270000003</v>
      </c>
      <c r="V20" s="5">
        <f t="shared" si="2"/>
        <v>389</v>
      </c>
    </row>
    <row r="21" spans="2:22" x14ac:dyDescent="0.35">
      <c r="B21" s="138" t="s">
        <v>828</v>
      </c>
      <c r="C21" s="42" t="s">
        <v>857</v>
      </c>
      <c r="D21" s="50">
        <v>44575</v>
      </c>
      <c r="E21" s="57">
        <v>44605</v>
      </c>
      <c r="F21" s="42" t="s">
        <v>858</v>
      </c>
      <c r="G21" s="42" t="s">
        <v>112</v>
      </c>
      <c r="H21" s="42" t="s">
        <v>113</v>
      </c>
      <c r="I21" s="42" t="s">
        <v>78</v>
      </c>
      <c r="J21" s="93" t="s">
        <v>859</v>
      </c>
      <c r="K21" s="60">
        <v>450000</v>
      </c>
      <c r="L21" s="5">
        <v>89.644999999999996</v>
      </c>
      <c r="M21" s="100">
        <v>40340250</v>
      </c>
      <c r="N21" s="86" t="s">
        <v>477</v>
      </c>
      <c r="O21" s="86" t="s">
        <v>17</v>
      </c>
      <c r="P21" s="5" t="s">
        <v>81</v>
      </c>
      <c r="Q21" s="5" t="s">
        <v>833</v>
      </c>
      <c r="R21" s="59">
        <v>44605</v>
      </c>
      <c r="S21" s="5"/>
      <c r="T21" s="5">
        <f>M21*V21</f>
        <v>15692357250</v>
      </c>
      <c r="U21" s="5">
        <f t="shared" si="0"/>
        <v>40340250</v>
      </c>
      <c r="V21" s="5">
        <f t="shared" si="2"/>
        <v>389</v>
      </c>
    </row>
    <row r="22" spans="2:22" x14ac:dyDescent="0.35">
      <c r="B22" s="138" t="s">
        <v>828</v>
      </c>
      <c r="C22" s="42" t="s">
        <v>857</v>
      </c>
      <c r="D22" s="50">
        <v>44575</v>
      </c>
      <c r="E22" s="57">
        <v>44605</v>
      </c>
      <c r="F22" s="42" t="s">
        <v>858</v>
      </c>
      <c r="G22" s="42" t="s">
        <v>112</v>
      </c>
      <c r="H22" s="42" t="s">
        <v>113</v>
      </c>
      <c r="I22" s="42" t="s">
        <v>78</v>
      </c>
      <c r="J22" s="93" t="s">
        <v>860</v>
      </c>
      <c r="K22" s="60">
        <v>502514</v>
      </c>
      <c r="L22" s="5">
        <v>89.644999999999996</v>
      </c>
      <c r="M22" s="100">
        <v>45047867.530000001</v>
      </c>
      <c r="N22" s="86" t="s">
        <v>67</v>
      </c>
      <c r="O22" s="86" t="s">
        <v>15</v>
      </c>
      <c r="P22" s="5" t="s">
        <v>81</v>
      </c>
      <c r="Q22" s="5" t="s">
        <v>833</v>
      </c>
      <c r="R22" s="59">
        <v>44605</v>
      </c>
      <c r="S22" s="5"/>
      <c r="T22" s="5">
        <f>M22*V22</f>
        <v>17523620469.170002</v>
      </c>
      <c r="U22" s="5">
        <f t="shared" si="0"/>
        <v>45047867.530000001</v>
      </c>
      <c r="V22" s="5">
        <f t="shared" si="2"/>
        <v>389</v>
      </c>
    </row>
    <row r="23" spans="2:22" x14ac:dyDescent="0.35">
      <c r="B23" s="138" t="s">
        <v>828</v>
      </c>
      <c r="C23" s="42" t="s">
        <v>861</v>
      </c>
      <c r="D23" s="50">
        <v>44572</v>
      </c>
      <c r="E23" s="57">
        <v>44662</v>
      </c>
      <c r="F23" s="42" t="s">
        <v>171</v>
      </c>
      <c r="G23" s="42" t="s">
        <v>208</v>
      </c>
      <c r="H23" s="42" t="s">
        <v>121</v>
      </c>
      <c r="I23" s="42" t="s">
        <v>46</v>
      </c>
      <c r="J23" s="93" t="s">
        <v>862</v>
      </c>
      <c r="K23" s="60">
        <v>937227</v>
      </c>
      <c r="L23" s="5">
        <v>87.876999999999995</v>
      </c>
      <c r="M23" s="100">
        <v>82360697.078999996</v>
      </c>
      <c r="N23" s="86" t="s">
        <v>823</v>
      </c>
      <c r="O23" s="86" t="s">
        <v>14</v>
      </c>
      <c r="P23" s="5" t="s">
        <v>81</v>
      </c>
      <c r="Q23" s="5" t="s">
        <v>838</v>
      </c>
      <c r="R23" s="59">
        <v>44662</v>
      </c>
      <c r="S23" s="5"/>
      <c r="T23" s="5">
        <f>M23*V23</f>
        <v>32038311163.730999</v>
      </c>
      <c r="U23" s="5">
        <f t="shared" si="0"/>
        <v>82360697.078999996</v>
      </c>
      <c r="V23" s="5">
        <f t="shared" si="2"/>
        <v>389</v>
      </c>
    </row>
    <row r="24" spans="2:22" x14ac:dyDescent="0.35">
      <c r="B24" s="138" t="s">
        <v>828</v>
      </c>
      <c r="C24" s="42" t="s">
        <v>843</v>
      </c>
      <c r="D24" s="50">
        <v>44589</v>
      </c>
      <c r="E24" s="57">
        <v>44679</v>
      </c>
      <c r="F24" s="42" t="s">
        <v>863</v>
      </c>
      <c r="G24" s="42" t="s">
        <v>208</v>
      </c>
      <c r="H24" s="42" t="s">
        <v>121</v>
      </c>
      <c r="I24" s="42" t="s">
        <v>46</v>
      </c>
      <c r="J24" s="93" t="s">
        <v>864</v>
      </c>
      <c r="K24" s="60">
        <v>947267</v>
      </c>
      <c r="L24" s="5">
        <v>97.869</v>
      </c>
      <c r="M24" s="100">
        <v>92708074.023000002</v>
      </c>
      <c r="N24" s="86" t="s">
        <v>823</v>
      </c>
      <c r="O24" s="86" t="s">
        <v>14</v>
      </c>
      <c r="P24" s="5" t="s">
        <v>81</v>
      </c>
      <c r="Q24" s="5" t="s">
        <v>838</v>
      </c>
      <c r="R24" s="59">
        <v>44679</v>
      </c>
      <c r="S24" s="5"/>
      <c r="T24" s="5">
        <f>M24*V24</f>
        <v>36063440794.946999</v>
      </c>
      <c r="U24" s="5">
        <f t="shared" si="0"/>
        <v>92708074.023000002</v>
      </c>
      <c r="V24" s="5">
        <f t="shared" si="2"/>
        <v>389</v>
      </c>
    </row>
    <row r="25" spans="2:22" x14ac:dyDescent="0.35">
      <c r="B25" s="138" t="s">
        <v>828</v>
      </c>
      <c r="C25" s="42" t="s">
        <v>865</v>
      </c>
      <c r="D25" s="50">
        <v>44571</v>
      </c>
      <c r="E25" s="57">
        <v>44661</v>
      </c>
      <c r="F25" s="42" t="s">
        <v>272</v>
      </c>
      <c r="G25" s="42" t="s">
        <v>129</v>
      </c>
      <c r="H25" s="42" t="s">
        <v>136</v>
      </c>
      <c r="I25" s="42" t="s">
        <v>46</v>
      </c>
      <c r="J25" s="93" t="s">
        <v>866</v>
      </c>
      <c r="K25" s="60">
        <v>949145</v>
      </c>
      <c r="L25" s="5">
        <v>86.921999999999997</v>
      </c>
      <c r="M25" s="100">
        <v>82501581.689999998</v>
      </c>
      <c r="N25" s="86" t="s">
        <v>823</v>
      </c>
      <c r="O25" s="86" t="s">
        <v>14</v>
      </c>
      <c r="P25" s="5" t="s">
        <v>81</v>
      </c>
      <c r="Q25" s="5" t="s">
        <v>838</v>
      </c>
      <c r="R25" s="59">
        <v>44661</v>
      </c>
      <c r="S25" s="5"/>
      <c r="T25" s="5">
        <f>M25*V25</f>
        <v>32093115277.41</v>
      </c>
      <c r="U25" s="5">
        <f t="shared" si="0"/>
        <v>82501581.689999998</v>
      </c>
      <c r="V25" s="5">
        <f t="shared" si="2"/>
        <v>389</v>
      </c>
    </row>
    <row r="26" spans="2:22" x14ac:dyDescent="0.35">
      <c r="B26" s="138" t="s">
        <v>828</v>
      </c>
      <c r="C26" s="42" t="s">
        <v>867</v>
      </c>
      <c r="D26" s="50">
        <v>44575</v>
      </c>
      <c r="E26" s="57">
        <v>44665</v>
      </c>
      <c r="F26" s="42" t="s">
        <v>868</v>
      </c>
      <c r="G26" s="42" t="s">
        <v>129</v>
      </c>
      <c r="H26" s="42" t="s">
        <v>136</v>
      </c>
      <c r="I26" s="42" t="s">
        <v>46</v>
      </c>
      <c r="J26" s="93" t="s">
        <v>869</v>
      </c>
      <c r="K26" s="60">
        <v>949289</v>
      </c>
      <c r="L26" s="5">
        <v>90.004999999999995</v>
      </c>
      <c r="M26" s="100">
        <v>85440756.444999993</v>
      </c>
      <c r="N26" s="86" t="s">
        <v>823</v>
      </c>
      <c r="O26" s="86" t="s">
        <v>14</v>
      </c>
      <c r="P26" s="5" t="s">
        <v>81</v>
      </c>
      <c r="Q26" s="5" t="s">
        <v>838</v>
      </c>
      <c r="R26" s="59">
        <v>44665</v>
      </c>
      <c r="S26" s="5"/>
      <c r="T26" s="5">
        <f>M26*V26</f>
        <v>33236454257.104996</v>
      </c>
      <c r="U26" s="5">
        <f t="shared" si="0"/>
        <v>85440756.444999993</v>
      </c>
      <c r="V26" s="5">
        <f t="shared" si="2"/>
        <v>389</v>
      </c>
    </row>
    <row r="27" spans="2:22" x14ac:dyDescent="0.35">
      <c r="B27" s="138" t="s">
        <v>828</v>
      </c>
      <c r="C27" s="42" t="s">
        <v>870</v>
      </c>
      <c r="D27" s="50">
        <v>44583</v>
      </c>
      <c r="E27" s="57">
        <v>44673</v>
      </c>
      <c r="F27" s="42" t="s">
        <v>314</v>
      </c>
      <c r="G27" s="42" t="s">
        <v>129</v>
      </c>
      <c r="H27" s="42" t="s">
        <v>136</v>
      </c>
      <c r="I27" s="42" t="s">
        <v>46</v>
      </c>
      <c r="J27" s="93" t="s">
        <v>871</v>
      </c>
      <c r="K27" s="60">
        <v>904412</v>
      </c>
      <c r="L27" s="5">
        <v>90.075000000000003</v>
      </c>
      <c r="M27" s="100">
        <v>81464910.900000006</v>
      </c>
      <c r="N27" s="86" t="s">
        <v>823</v>
      </c>
      <c r="O27" s="86" t="s">
        <v>14</v>
      </c>
      <c r="P27" s="5" t="s">
        <v>81</v>
      </c>
      <c r="Q27" s="5" t="s">
        <v>838</v>
      </c>
      <c r="R27" s="59">
        <v>44673</v>
      </c>
      <c r="S27" s="5"/>
      <c r="T27" s="5">
        <f>M27*V27</f>
        <v>31689850340.100002</v>
      </c>
      <c r="U27" s="5">
        <f t="shared" si="0"/>
        <v>81464910.900000006</v>
      </c>
      <c r="V27" s="5">
        <f t="shared" si="2"/>
        <v>389</v>
      </c>
    </row>
    <row r="28" spans="2:22" x14ac:dyDescent="0.35">
      <c r="B28" s="138" t="s">
        <v>828</v>
      </c>
      <c r="C28" s="42" t="s">
        <v>340</v>
      </c>
      <c r="D28" s="50">
        <v>44592</v>
      </c>
      <c r="E28" s="57">
        <v>44622</v>
      </c>
      <c r="F28" s="42" t="s">
        <v>872</v>
      </c>
      <c r="G28" s="42" t="s">
        <v>149</v>
      </c>
      <c r="H28" s="42" t="s">
        <v>150</v>
      </c>
      <c r="I28" s="42" t="s">
        <v>78</v>
      </c>
      <c r="J28" s="93" t="s">
        <v>873</v>
      </c>
      <c r="K28" s="60">
        <v>50000</v>
      </c>
      <c r="L28" s="5">
        <v>98.091999999999999</v>
      </c>
      <c r="M28" s="100">
        <v>4904600</v>
      </c>
      <c r="N28" s="86" t="s">
        <v>477</v>
      </c>
      <c r="O28" s="86" t="s">
        <v>17</v>
      </c>
      <c r="P28" s="5" t="s">
        <v>61</v>
      </c>
      <c r="Q28" s="5" t="s">
        <v>65</v>
      </c>
      <c r="R28" s="59">
        <v>44622</v>
      </c>
      <c r="S28" s="5">
        <f t="shared" si="1"/>
        <v>4904600</v>
      </c>
      <c r="T28" s="5"/>
      <c r="U28" s="5">
        <f t="shared" si="0"/>
        <v>0</v>
      </c>
      <c r="V28" s="5">
        <f t="shared" si="2"/>
        <v>389</v>
      </c>
    </row>
    <row r="29" spans="2:22" x14ac:dyDescent="0.35">
      <c r="B29" s="138" t="s">
        <v>828</v>
      </c>
      <c r="C29" s="42" t="s">
        <v>340</v>
      </c>
      <c r="D29" s="50">
        <v>44592</v>
      </c>
      <c r="E29" s="57">
        <v>44622</v>
      </c>
      <c r="F29" s="42" t="s">
        <v>872</v>
      </c>
      <c r="G29" s="42" t="s">
        <v>149</v>
      </c>
      <c r="H29" s="42" t="s">
        <v>150</v>
      </c>
      <c r="I29" s="42" t="s">
        <v>78</v>
      </c>
      <c r="J29" s="93" t="s">
        <v>874</v>
      </c>
      <c r="K29" s="60">
        <v>150000</v>
      </c>
      <c r="L29" s="5">
        <v>98.091999999999999</v>
      </c>
      <c r="M29" s="100">
        <v>14713800</v>
      </c>
      <c r="N29" s="86" t="s">
        <v>477</v>
      </c>
      <c r="O29" s="86" t="s">
        <v>17</v>
      </c>
      <c r="P29" s="5" t="s">
        <v>61</v>
      </c>
      <c r="Q29" s="5" t="s">
        <v>65</v>
      </c>
      <c r="R29" s="59">
        <v>44622</v>
      </c>
      <c r="S29" s="5">
        <f t="shared" si="1"/>
        <v>14713800</v>
      </c>
      <c r="T29" s="5"/>
      <c r="U29" s="5">
        <f t="shared" si="0"/>
        <v>0</v>
      </c>
      <c r="V29" s="5">
        <f t="shared" si="2"/>
        <v>389</v>
      </c>
    </row>
    <row r="30" spans="2:22" x14ac:dyDescent="0.35">
      <c r="B30" s="138" t="s">
        <v>828</v>
      </c>
      <c r="C30" s="42" t="s">
        <v>340</v>
      </c>
      <c r="D30" s="50">
        <v>44592</v>
      </c>
      <c r="E30" s="57">
        <v>44622</v>
      </c>
      <c r="F30" s="42" t="s">
        <v>872</v>
      </c>
      <c r="G30" s="42" t="s">
        <v>149</v>
      </c>
      <c r="H30" s="42" t="s">
        <v>150</v>
      </c>
      <c r="I30" s="42" t="s">
        <v>78</v>
      </c>
      <c r="J30" s="93" t="s">
        <v>875</v>
      </c>
      <c r="K30" s="60">
        <v>50000</v>
      </c>
      <c r="L30" s="5">
        <v>98.091999999999999</v>
      </c>
      <c r="M30" s="100">
        <v>4904600</v>
      </c>
      <c r="N30" s="86" t="s">
        <v>80</v>
      </c>
      <c r="O30" s="86" t="s">
        <v>14</v>
      </c>
      <c r="P30" s="5" t="s">
        <v>61</v>
      </c>
      <c r="Q30" s="5" t="s">
        <v>876</v>
      </c>
      <c r="R30" s="59">
        <v>44622</v>
      </c>
      <c r="S30" s="5">
        <f t="shared" si="1"/>
        <v>4904600</v>
      </c>
      <c r="T30" s="5"/>
      <c r="U30" s="5">
        <f t="shared" si="0"/>
        <v>0</v>
      </c>
      <c r="V30" s="5">
        <f t="shared" si="2"/>
        <v>389</v>
      </c>
    </row>
    <row r="31" spans="2:22" x14ac:dyDescent="0.35">
      <c r="B31" s="138" t="s">
        <v>828</v>
      </c>
      <c r="C31" s="42" t="s">
        <v>877</v>
      </c>
      <c r="D31" s="50">
        <v>44567</v>
      </c>
      <c r="E31" s="57">
        <v>44657</v>
      </c>
      <c r="F31" s="42" t="s">
        <v>878</v>
      </c>
      <c r="G31" s="42" t="s">
        <v>162</v>
      </c>
      <c r="H31" s="42" t="s">
        <v>163</v>
      </c>
      <c r="I31" s="42" t="s">
        <v>46</v>
      </c>
      <c r="J31" s="93" t="s">
        <v>879</v>
      </c>
      <c r="K31" s="60">
        <v>949267</v>
      </c>
      <c r="L31" s="5">
        <v>84.76</v>
      </c>
      <c r="M31" s="100">
        <v>80459870.920000002</v>
      </c>
      <c r="N31" s="86" t="s">
        <v>823</v>
      </c>
      <c r="O31" s="86" t="s">
        <v>14</v>
      </c>
      <c r="P31" s="5" t="s">
        <v>81</v>
      </c>
      <c r="Q31" s="5" t="s">
        <v>838</v>
      </c>
      <c r="R31" s="59">
        <v>44657</v>
      </c>
      <c r="S31" s="5"/>
      <c r="T31" s="5">
        <f>M31*V31</f>
        <v>31298889787.880001</v>
      </c>
      <c r="U31" s="5">
        <f t="shared" si="0"/>
        <v>80459870.920000002</v>
      </c>
      <c r="V31" s="5">
        <f t="shared" si="2"/>
        <v>389</v>
      </c>
    </row>
    <row r="32" spans="2:22" x14ac:dyDescent="0.35">
      <c r="B32" s="138" t="s">
        <v>828</v>
      </c>
      <c r="C32" s="42" t="s">
        <v>880</v>
      </c>
      <c r="D32" s="50">
        <v>44579</v>
      </c>
      <c r="E32" s="57">
        <v>44669</v>
      </c>
      <c r="F32" s="42" t="s">
        <v>881</v>
      </c>
      <c r="G32" s="42" t="s">
        <v>162</v>
      </c>
      <c r="H32" s="42" t="s">
        <v>163</v>
      </c>
      <c r="I32" s="42" t="s">
        <v>46</v>
      </c>
      <c r="J32" s="93" t="s">
        <v>882</v>
      </c>
      <c r="K32" s="60">
        <v>949931</v>
      </c>
      <c r="L32" s="5">
        <v>92.799000000000007</v>
      </c>
      <c r="M32" s="100">
        <v>88152646.869000003</v>
      </c>
      <c r="N32" s="86" t="s">
        <v>823</v>
      </c>
      <c r="O32" s="86" t="s">
        <v>14</v>
      </c>
      <c r="P32" s="5" t="s">
        <v>81</v>
      </c>
      <c r="Q32" s="5" t="s">
        <v>838</v>
      </c>
      <c r="R32" s="59">
        <v>44669</v>
      </c>
      <c r="S32" s="5"/>
      <c r="T32" s="5">
        <f>M32*V32</f>
        <v>34291379632.041</v>
      </c>
      <c r="U32" s="5">
        <f t="shared" si="0"/>
        <v>88152646.869000003</v>
      </c>
      <c r="V32" s="5">
        <f t="shared" si="2"/>
        <v>389</v>
      </c>
    </row>
    <row r="33" spans="1:22" x14ac:dyDescent="0.35">
      <c r="B33" s="138" t="s">
        <v>828</v>
      </c>
      <c r="C33" s="42" t="s">
        <v>74</v>
      </c>
      <c r="D33" s="50">
        <v>44589</v>
      </c>
      <c r="E33" s="57">
        <v>44619</v>
      </c>
      <c r="F33" s="42" t="s">
        <v>872</v>
      </c>
      <c r="G33" s="42" t="s">
        <v>162</v>
      </c>
      <c r="H33" s="42" t="s">
        <v>163</v>
      </c>
      <c r="I33" s="42" t="s">
        <v>46</v>
      </c>
      <c r="J33" s="93" t="s">
        <v>883</v>
      </c>
      <c r="K33" s="60">
        <v>727846</v>
      </c>
      <c r="L33" s="5">
        <v>97.519000000000005</v>
      </c>
      <c r="M33" s="100">
        <v>70978814.074000001</v>
      </c>
      <c r="N33" s="86" t="s">
        <v>823</v>
      </c>
      <c r="O33" s="86" t="s">
        <v>14</v>
      </c>
      <c r="P33" s="5" t="s">
        <v>61</v>
      </c>
      <c r="Q33" s="5" t="s">
        <v>876</v>
      </c>
      <c r="R33" s="59">
        <v>44619</v>
      </c>
      <c r="S33" s="5">
        <f t="shared" si="1"/>
        <v>70978814.074000001</v>
      </c>
      <c r="T33" s="5"/>
      <c r="U33" s="5">
        <f t="shared" si="0"/>
        <v>0</v>
      </c>
      <c r="V33" s="5">
        <f t="shared" si="2"/>
        <v>389</v>
      </c>
    </row>
    <row r="34" spans="1:22" x14ac:dyDescent="0.35">
      <c r="B34" s="138" t="s">
        <v>828</v>
      </c>
      <c r="C34" s="42" t="s">
        <v>74</v>
      </c>
      <c r="D34" s="50">
        <v>44589</v>
      </c>
      <c r="E34" s="57">
        <v>44619</v>
      </c>
      <c r="F34" s="42" t="s">
        <v>872</v>
      </c>
      <c r="G34" s="42" t="s">
        <v>162</v>
      </c>
      <c r="H34" s="42" t="s">
        <v>163</v>
      </c>
      <c r="I34" s="42" t="s">
        <v>46</v>
      </c>
      <c r="J34" s="93" t="s">
        <v>884</v>
      </c>
      <c r="K34" s="5">
        <v>26000</v>
      </c>
      <c r="L34" s="5">
        <v>97.519000000000005</v>
      </c>
      <c r="M34" s="100">
        <v>2535494</v>
      </c>
      <c r="N34" s="86" t="s">
        <v>823</v>
      </c>
      <c r="O34" s="86" t="s">
        <v>14</v>
      </c>
      <c r="P34" s="5" t="s">
        <v>61</v>
      </c>
      <c r="Q34" s="5" t="s">
        <v>876</v>
      </c>
      <c r="R34" s="59">
        <v>44619</v>
      </c>
      <c r="S34" s="5">
        <f t="shared" si="1"/>
        <v>2535494</v>
      </c>
      <c r="T34" s="5"/>
      <c r="U34" s="5">
        <f t="shared" si="0"/>
        <v>0</v>
      </c>
      <c r="V34" s="5">
        <f t="shared" si="2"/>
        <v>389</v>
      </c>
    </row>
    <row r="35" spans="1:22" x14ac:dyDescent="0.35">
      <c r="B35" s="138" t="s">
        <v>828</v>
      </c>
      <c r="C35" s="42" t="s">
        <v>74</v>
      </c>
      <c r="D35" s="50">
        <v>44589</v>
      </c>
      <c r="E35" s="57">
        <v>44619</v>
      </c>
      <c r="F35" s="42" t="s">
        <v>872</v>
      </c>
      <c r="G35" s="42" t="s">
        <v>162</v>
      </c>
      <c r="H35" s="42" t="s">
        <v>163</v>
      </c>
      <c r="I35" s="42" t="s">
        <v>46</v>
      </c>
      <c r="J35" s="93" t="s">
        <v>885</v>
      </c>
      <c r="K35" s="5">
        <v>11760</v>
      </c>
      <c r="L35" s="5">
        <v>97.519000000000005</v>
      </c>
      <c r="M35" s="100">
        <v>1146823.4400000002</v>
      </c>
      <c r="N35" s="86" t="s">
        <v>823</v>
      </c>
      <c r="O35" s="86" t="s">
        <v>14</v>
      </c>
      <c r="P35" s="5" t="s">
        <v>61</v>
      </c>
      <c r="Q35" s="5" t="s">
        <v>876</v>
      </c>
      <c r="R35" s="59">
        <v>44619</v>
      </c>
      <c r="S35" s="5">
        <f t="shared" si="1"/>
        <v>1146823.4400000002</v>
      </c>
      <c r="T35" s="5"/>
      <c r="U35" s="5">
        <f t="shared" si="0"/>
        <v>0</v>
      </c>
      <c r="V35" s="5">
        <f t="shared" si="2"/>
        <v>389</v>
      </c>
    </row>
    <row r="36" spans="1:22" x14ac:dyDescent="0.35">
      <c r="B36" s="138" t="s">
        <v>828</v>
      </c>
      <c r="C36" s="42" t="s">
        <v>74</v>
      </c>
      <c r="D36" s="50">
        <v>44589</v>
      </c>
      <c r="E36" s="57">
        <v>44619</v>
      </c>
      <c r="F36" s="42" t="s">
        <v>872</v>
      </c>
      <c r="G36" s="42" t="s">
        <v>162</v>
      </c>
      <c r="H36" s="42" t="s">
        <v>163</v>
      </c>
      <c r="I36" s="42" t="s">
        <v>46</v>
      </c>
      <c r="J36" s="93" t="s">
        <v>886</v>
      </c>
      <c r="K36" s="5">
        <v>12000</v>
      </c>
      <c r="L36" s="5">
        <v>97.519000000000005</v>
      </c>
      <c r="M36" s="100">
        <v>1170228</v>
      </c>
      <c r="N36" s="86" t="s">
        <v>823</v>
      </c>
      <c r="O36" s="86" t="s">
        <v>14</v>
      </c>
      <c r="P36" s="5" t="s">
        <v>61</v>
      </c>
      <c r="Q36" s="5" t="s">
        <v>876</v>
      </c>
      <c r="R36" s="59">
        <v>44619</v>
      </c>
      <c r="S36" s="5">
        <f t="shared" si="1"/>
        <v>1170228</v>
      </c>
      <c r="T36" s="5"/>
      <c r="U36" s="5">
        <f t="shared" si="0"/>
        <v>0</v>
      </c>
      <c r="V36" s="5">
        <f t="shared" si="2"/>
        <v>389</v>
      </c>
    </row>
    <row r="37" spans="1:22" x14ac:dyDescent="0.35">
      <c r="B37" s="138" t="s">
        <v>828</v>
      </c>
      <c r="C37" s="42" t="s">
        <v>74</v>
      </c>
      <c r="D37" s="50">
        <v>44589</v>
      </c>
      <c r="E37" s="57">
        <v>44619</v>
      </c>
      <c r="F37" s="42" t="s">
        <v>872</v>
      </c>
      <c r="G37" s="42" t="s">
        <v>162</v>
      </c>
      <c r="H37" s="42" t="s">
        <v>163</v>
      </c>
      <c r="I37" s="42" t="s">
        <v>46</v>
      </c>
      <c r="J37" s="93" t="s">
        <v>887</v>
      </c>
      <c r="K37" s="5">
        <v>24300</v>
      </c>
      <c r="L37" s="5">
        <v>97.519000000000005</v>
      </c>
      <c r="M37" s="100">
        <v>2369711.7000000002</v>
      </c>
      <c r="N37" s="86" t="s">
        <v>823</v>
      </c>
      <c r="O37" s="86" t="s">
        <v>14</v>
      </c>
      <c r="P37" s="5" t="s">
        <v>61</v>
      </c>
      <c r="Q37" s="5" t="s">
        <v>876</v>
      </c>
      <c r="R37" s="59">
        <v>44619</v>
      </c>
      <c r="S37" s="5">
        <f t="shared" si="1"/>
        <v>2369711.7000000002</v>
      </c>
      <c r="T37" s="5"/>
      <c r="U37" s="5">
        <f t="shared" si="0"/>
        <v>0</v>
      </c>
      <c r="V37" s="5">
        <f t="shared" si="2"/>
        <v>389</v>
      </c>
    </row>
    <row r="38" spans="1:22" x14ac:dyDescent="0.35">
      <c r="B38" s="138" t="s">
        <v>828</v>
      </c>
      <c r="C38" s="42" t="s">
        <v>74</v>
      </c>
      <c r="D38" s="50">
        <v>44589</v>
      </c>
      <c r="E38" s="57">
        <v>44619</v>
      </c>
      <c r="F38" s="42" t="s">
        <v>872</v>
      </c>
      <c r="G38" s="42" t="s">
        <v>162</v>
      </c>
      <c r="H38" s="42" t="s">
        <v>163</v>
      </c>
      <c r="I38" s="42" t="s">
        <v>46</v>
      </c>
      <c r="J38" s="93" t="s">
        <v>888</v>
      </c>
      <c r="K38" s="5">
        <v>22300</v>
      </c>
      <c r="L38" s="5">
        <v>97.519000000000005</v>
      </c>
      <c r="M38" s="100">
        <v>2174673.7000000002</v>
      </c>
      <c r="N38" s="86" t="s">
        <v>823</v>
      </c>
      <c r="O38" s="86" t="s">
        <v>14</v>
      </c>
      <c r="P38" s="5" t="s">
        <v>61</v>
      </c>
      <c r="Q38" s="5" t="s">
        <v>876</v>
      </c>
      <c r="R38" s="59">
        <v>44619</v>
      </c>
      <c r="S38" s="5">
        <f t="shared" si="1"/>
        <v>2174673.7000000002</v>
      </c>
      <c r="T38" s="5"/>
      <c r="U38" s="5">
        <f t="shared" si="0"/>
        <v>0</v>
      </c>
      <c r="V38" s="5">
        <f t="shared" si="2"/>
        <v>389</v>
      </c>
    </row>
    <row r="39" spans="1:22" x14ac:dyDescent="0.35">
      <c r="B39" s="138" t="s">
        <v>828</v>
      </c>
      <c r="C39" s="42" t="s">
        <v>74</v>
      </c>
      <c r="D39" s="50">
        <v>44589</v>
      </c>
      <c r="E39" s="57">
        <v>44619</v>
      </c>
      <c r="F39" s="42" t="s">
        <v>872</v>
      </c>
      <c r="G39" s="42" t="s">
        <v>162</v>
      </c>
      <c r="H39" s="42" t="s">
        <v>163</v>
      </c>
      <c r="I39" s="42" t="s">
        <v>46</v>
      </c>
      <c r="J39" s="93" t="s">
        <v>889</v>
      </c>
      <c r="K39" s="5">
        <v>19800</v>
      </c>
      <c r="L39" s="5">
        <v>97.519000000000005</v>
      </c>
      <c r="M39" s="100">
        <v>1930876.2000000002</v>
      </c>
      <c r="N39" s="86" t="s">
        <v>823</v>
      </c>
      <c r="O39" s="86" t="s">
        <v>14</v>
      </c>
      <c r="P39" s="5" t="s">
        <v>61</v>
      </c>
      <c r="Q39" s="5" t="s">
        <v>876</v>
      </c>
      <c r="R39" s="59">
        <v>44619</v>
      </c>
      <c r="S39" s="5">
        <f t="shared" si="1"/>
        <v>1930876.2000000002</v>
      </c>
      <c r="T39" s="5"/>
      <c r="U39" s="5">
        <f t="shared" si="0"/>
        <v>0</v>
      </c>
      <c r="V39" s="5">
        <f t="shared" si="2"/>
        <v>389</v>
      </c>
    </row>
    <row r="40" spans="1:22" x14ac:dyDescent="0.35">
      <c r="B40" s="138" t="s">
        <v>828</v>
      </c>
      <c r="C40" s="42" t="s">
        <v>74</v>
      </c>
      <c r="D40" s="50">
        <v>44589</v>
      </c>
      <c r="E40" s="57">
        <v>44619</v>
      </c>
      <c r="F40" s="42" t="s">
        <v>872</v>
      </c>
      <c r="G40" s="42" t="s">
        <v>162</v>
      </c>
      <c r="H40" s="42" t="s">
        <v>163</v>
      </c>
      <c r="I40" s="42" t="s">
        <v>46</v>
      </c>
      <c r="J40" s="93" t="s">
        <v>890</v>
      </c>
      <c r="K40" s="5">
        <v>22000</v>
      </c>
      <c r="L40" s="5">
        <v>97.519000000000005</v>
      </c>
      <c r="M40" s="100">
        <v>2145418</v>
      </c>
      <c r="N40" s="86" t="s">
        <v>823</v>
      </c>
      <c r="O40" s="86" t="s">
        <v>14</v>
      </c>
      <c r="P40" s="5" t="s">
        <v>61</v>
      </c>
      <c r="Q40" s="5" t="s">
        <v>876</v>
      </c>
      <c r="R40" s="59">
        <v>44619</v>
      </c>
      <c r="S40" s="5">
        <f t="shared" si="1"/>
        <v>2145418</v>
      </c>
      <c r="T40" s="5"/>
      <c r="U40" s="5">
        <f t="shared" si="0"/>
        <v>0</v>
      </c>
      <c r="V40" s="5">
        <f t="shared" si="2"/>
        <v>389</v>
      </c>
    </row>
    <row r="41" spans="1:22" x14ac:dyDescent="0.35">
      <c r="B41" s="138" t="s">
        <v>828</v>
      </c>
      <c r="C41" s="42" t="s">
        <v>74</v>
      </c>
      <c r="D41" s="50">
        <v>44589</v>
      </c>
      <c r="E41" s="57">
        <v>44619</v>
      </c>
      <c r="F41" s="42" t="s">
        <v>872</v>
      </c>
      <c r="G41" s="42" t="s">
        <v>162</v>
      </c>
      <c r="H41" s="42" t="s">
        <v>163</v>
      </c>
      <c r="I41" s="42" t="s">
        <v>46</v>
      </c>
      <c r="J41" s="93" t="s">
        <v>891</v>
      </c>
      <c r="K41" s="5">
        <v>19500</v>
      </c>
      <c r="L41" s="5">
        <v>97.519000000000005</v>
      </c>
      <c r="M41" s="100">
        <v>1901620.5</v>
      </c>
      <c r="N41" s="86" t="s">
        <v>823</v>
      </c>
      <c r="O41" s="86" t="s">
        <v>14</v>
      </c>
      <c r="P41" s="5" t="s">
        <v>61</v>
      </c>
      <c r="Q41" s="5" t="s">
        <v>876</v>
      </c>
      <c r="R41" s="59">
        <v>44619</v>
      </c>
      <c r="S41" s="5">
        <f t="shared" si="1"/>
        <v>1901620.5</v>
      </c>
      <c r="T41" s="5"/>
      <c r="U41" s="5">
        <f t="shared" si="0"/>
        <v>0</v>
      </c>
      <c r="V41" s="5">
        <f t="shared" si="2"/>
        <v>389</v>
      </c>
    </row>
    <row r="42" spans="1:22" x14ac:dyDescent="0.35">
      <c r="B42" s="138" t="s">
        <v>828</v>
      </c>
      <c r="C42" s="42" t="s">
        <v>74</v>
      </c>
      <c r="D42" s="50">
        <v>44589</v>
      </c>
      <c r="E42" s="57">
        <v>44619</v>
      </c>
      <c r="F42" s="42" t="s">
        <v>872</v>
      </c>
      <c r="G42" s="42" t="s">
        <v>162</v>
      </c>
      <c r="H42" s="42" t="s">
        <v>163</v>
      </c>
      <c r="I42" s="42" t="s">
        <v>46</v>
      </c>
      <c r="J42" s="93" t="s">
        <v>892</v>
      </c>
      <c r="K42" s="5">
        <v>23000</v>
      </c>
      <c r="L42" s="5">
        <v>97.519000000000005</v>
      </c>
      <c r="M42" s="100">
        <v>2242937</v>
      </c>
      <c r="N42" s="86" t="s">
        <v>823</v>
      </c>
      <c r="O42" s="86" t="s">
        <v>14</v>
      </c>
      <c r="P42" s="5" t="s">
        <v>61</v>
      </c>
      <c r="Q42" s="5" t="s">
        <v>876</v>
      </c>
      <c r="R42" s="59">
        <v>44619</v>
      </c>
      <c r="S42" s="5">
        <f t="shared" si="1"/>
        <v>2242937</v>
      </c>
      <c r="T42" s="5"/>
      <c r="U42" s="5">
        <f t="shared" si="0"/>
        <v>0</v>
      </c>
      <c r="V42" s="5">
        <f t="shared" si="2"/>
        <v>389</v>
      </c>
    </row>
    <row r="43" spans="1:22" x14ac:dyDescent="0.35">
      <c r="B43" s="138" t="s">
        <v>828</v>
      </c>
      <c r="C43" s="42" t="s">
        <v>74</v>
      </c>
      <c r="D43" s="50">
        <v>44589</v>
      </c>
      <c r="E43" s="57">
        <v>44619</v>
      </c>
      <c r="F43" s="42" t="s">
        <v>872</v>
      </c>
      <c r="G43" s="42" t="s">
        <v>162</v>
      </c>
      <c r="H43" s="42" t="s">
        <v>163</v>
      </c>
      <c r="I43" s="42" t="s">
        <v>46</v>
      </c>
      <c r="J43" s="93" t="s">
        <v>893</v>
      </c>
      <c r="K43" s="5">
        <v>20000</v>
      </c>
      <c r="L43" s="5">
        <v>97.519000000000005</v>
      </c>
      <c r="M43" s="100">
        <v>1950380</v>
      </c>
      <c r="N43" s="86" t="s">
        <v>823</v>
      </c>
      <c r="O43" s="86" t="s">
        <v>14</v>
      </c>
      <c r="P43" s="5" t="s">
        <v>61</v>
      </c>
      <c r="Q43" s="5" t="s">
        <v>876</v>
      </c>
      <c r="R43" s="59">
        <v>44619</v>
      </c>
      <c r="S43" s="5">
        <f t="shared" si="1"/>
        <v>1950380</v>
      </c>
      <c r="T43" s="5"/>
      <c r="U43" s="5">
        <f t="shared" si="0"/>
        <v>0</v>
      </c>
      <c r="V43" s="5">
        <f t="shared" si="2"/>
        <v>389</v>
      </c>
    </row>
    <row r="44" spans="1:22" x14ac:dyDescent="0.35">
      <c r="B44" s="138" t="s">
        <v>828</v>
      </c>
      <c r="C44" s="42" t="s">
        <v>74</v>
      </c>
      <c r="D44" s="50">
        <v>44589</v>
      </c>
      <c r="E44" s="57">
        <v>44619</v>
      </c>
      <c r="F44" s="42" t="s">
        <v>872</v>
      </c>
      <c r="G44" s="42" t="s">
        <v>162</v>
      </c>
      <c r="H44" s="42" t="s">
        <v>163</v>
      </c>
      <c r="I44" s="42" t="s">
        <v>46</v>
      </c>
      <c r="J44" s="93" t="s">
        <v>894</v>
      </c>
      <c r="K44" s="5">
        <v>21600</v>
      </c>
      <c r="L44" s="5">
        <v>97.519000000000005</v>
      </c>
      <c r="M44" s="100">
        <v>2106410.4</v>
      </c>
      <c r="N44" s="86" t="s">
        <v>823</v>
      </c>
      <c r="O44" s="86" t="s">
        <v>14</v>
      </c>
      <c r="P44" s="5" t="s">
        <v>61</v>
      </c>
      <c r="Q44" s="5" t="s">
        <v>876</v>
      </c>
      <c r="R44" s="59">
        <v>44619</v>
      </c>
      <c r="S44" s="5">
        <f t="shared" si="1"/>
        <v>2106410.4</v>
      </c>
      <c r="T44" s="5"/>
      <c r="U44" s="5">
        <f t="shared" si="0"/>
        <v>0</v>
      </c>
      <c r="V44" s="5">
        <f t="shared" si="2"/>
        <v>389</v>
      </c>
    </row>
    <row r="45" spans="1:22" x14ac:dyDescent="0.35">
      <c r="B45" s="138" t="s">
        <v>828</v>
      </c>
      <c r="C45" s="42" t="s">
        <v>895</v>
      </c>
      <c r="D45" s="50">
        <v>44573</v>
      </c>
      <c r="E45" s="57">
        <v>44663</v>
      </c>
      <c r="F45" s="42" t="s">
        <v>896</v>
      </c>
      <c r="G45" s="42" t="s">
        <v>354</v>
      </c>
      <c r="H45" s="42" t="s">
        <v>113</v>
      </c>
      <c r="I45" s="42" t="s">
        <v>78</v>
      </c>
      <c r="J45" s="93" t="s">
        <v>897</v>
      </c>
      <c r="K45" s="60">
        <v>996787</v>
      </c>
      <c r="L45" s="5">
        <v>87.772999999999996</v>
      </c>
      <c r="M45" s="100">
        <v>87490985.349999994</v>
      </c>
      <c r="N45" s="86" t="s">
        <v>477</v>
      </c>
      <c r="O45" s="86" t="s">
        <v>17</v>
      </c>
      <c r="P45" s="5" t="s">
        <v>81</v>
      </c>
      <c r="Q45" s="5" t="s">
        <v>833</v>
      </c>
      <c r="R45" s="59">
        <v>44663</v>
      </c>
      <c r="S45" s="5"/>
      <c r="T45" s="5">
        <f>M45*V45</f>
        <v>34033993301.149998</v>
      </c>
      <c r="U45" s="5">
        <f t="shared" si="0"/>
        <v>87490985.349999994</v>
      </c>
      <c r="V45" s="5">
        <f t="shared" si="2"/>
        <v>389</v>
      </c>
    </row>
    <row r="46" spans="1:22" s="31" customFormat="1" x14ac:dyDescent="0.35">
      <c r="A46" s="134"/>
      <c r="B46" s="139"/>
      <c r="C46" s="77"/>
      <c r="D46" s="115"/>
      <c r="E46" s="116"/>
      <c r="F46" s="77"/>
      <c r="G46" s="77"/>
      <c r="H46" s="77"/>
      <c r="I46" s="77"/>
      <c r="J46" s="117"/>
      <c r="K46" s="118">
        <f>SUM(K10:K45)</f>
        <v>16039368</v>
      </c>
      <c r="L46" s="119"/>
      <c r="M46" s="101">
        <f>SUM(M10:M45)</f>
        <v>1452372489.1900003</v>
      </c>
      <c r="N46" s="86"/>
      <c r="O46" s="86"/>
      <c r="P46" s="119"/>
      <c r="Q46" s="119"/>
      <c r="R46" s="120"/>
      <c r="S46" s="5"/>
      <c r="T46" s="119"/>
      <c r="U46" s="5"/>
      <c r="V46" s="5">
        <f t="shared" si="2"/>
        <v>389</v>
      </c>
    </row>
    <row r="47" spans="1:22" ht="16" thickBot="1" x14ac:dyDescent="0.4">
      <c r="B47" s="140"/>
      <c r="C47" s="66"/>
      <c r="D47" s="64"/>
      <c r="E47" s="65"/>
      <c r="F47" s="66"/>
      <c r="G47" s="66"/>
      <c r="H47" s="66"/>
      <c r="I47" s="66"/>
      <c r="J47" s="121"/>
      <c r="K47" s="122"/>
      <c r="L47" s="18"/>
      <c r="M47" s="102"/>
      <c r="N47" s="141"/>
      <c r="O47" s="141"/>
      <c r="P47" s="18"/>
      <c r="Q47" s="5"/>
      <c r="R47" s="59"/>
      <c r="S47" s="5"/>
      <c r="T47" s="5"/>
      <c r="U47" s="5">
        <f t="shared" ref="U47:U80" si="3">M47-S47</f>
        <v>0</v>
      </c>
      <c r="V47" s="18"/>
    </row>
    <row r="48" spans="1:22" x14ac:dyDescent="0.35">
      <c r="B48" s="142" t="s">
        <v>898</v>
      </c>
      <c r="C48" s="54" t="s">
        <v>899</v>
      </c>
      <c r="D48" s="70">
        <v>44607</v>
      </c>
      <c r="E48" s="71">
        <v>44697</v>
      </c>
      <c r="F48" s="54" t="s">
        <v>900</v>
      </c>
      <c r="G48" s="54" t="s">
        <v>300</v>
      </c>
      <c r="H48" s="54" t="s">
        <v>301</v>
      </c>
      <c r="I48" s="54" t="s">
        <v>78</v>
      </c>
      <c r="J48" s="92" t="s">
        <v>901</v>
      </c>
      <c r="K48" s="123">
        <v>470000</v>
      </c>
      <c r="L48" s="21">
        <v>104.69499999999999</v>
      </c>
      <c r="M48" s="103">
        <v>49206650</v>
      </c>
      <c r="N48" s="143" t="s">
        <v>477</v>
      </c>
      <c r="O48" s="143" t="s">
        <v>17</v>
      </c>
      <c r="P48" s="21" t="s">
        <v>81</v>
      </c>
      <c r="Q48" s="5" t="s">
        <v>833</v>
      </c>
      <c r="R48" s="59">
        <v>44697</v>
      </c>
      <c r="S48" s="5"/>
      <c r="T48" s="5">
        <f>M48*V48</f>
        <v>19149751980.5</v>
      </c>
      <c r="U48" s="5">
        <f t="shared" si="3"/>
        <v>49206650</v>
      </c>
      <c r="V48" s="21">
        <f>389.17</f>
        <v>389.17</v>
      </c>
    </row>
    <row r="49" spans="2:22" x14ac:dyDescent="0.35">
      <c r="B49" s="144" t="s">
        <v>898</v>
      </c>
      <c r="C49" s="42" t="s">
        <v>899</v>
      </c>
      <c r="D49" s="50">
        <v>44607</v>
      </c>
      <c r="E49" s="57">
        <v>44697</v>
      </c>
      <c r="F49" s="42" t="s">
        <v>900</v>
      </c>
      <c r="G49" s="42" t="s">
        <v>596</v>
      </c>
      <c r="H49" s="42" t="s">
        <v>301</v>
      </c>
      <c r="I49" s="42" t="s">
        <v>78</v>
      </c>
      <c r="J49" s="93" t="s">
        <v>902</v>
      </c>
      <c r="K49" s="60">
        <v>5000</v>
      </c>
      <c r="L49" s="5">
        <v>104.69499999999999</v>
      </c>
      <c r="M49" s="100">
        <v>523474.99999999994</v>
      </c>
      <c r="N49" s="86" t="s">
        <v>835</v>
      </c>
      <c r="O49" s="86" t="s">
        <v>17</v>
      </c>
      <c r="P49" s="5" t="s">
        <v>81</v>
      </c>
      <c r="Q49" s="5" t="s">
        <v>833</v>
      </c>
      <c r="R49" s="59">
        <v>44697</v>
      </c>
      <c r="S49" s="5"/>
      <c r="T49" s="5">
        <f>M49*V49</f>
        <v>203720765.75</v>
      </c>
      <c r="U49" s="5">
        <f t="shared" si="3"/>
        <v>523474.99999999994</v>
      </c>
      <c r="V49" s="5">
        <f>V48</f>
        <v>389.17</v>
      </c>
    </row>
    <row r="50" spans="2:22" x14ac:dyDescent="0.35">
      <c r="B50" s="144" t="s">
        <v>898</v>
      </c>
      <c r="C50" s="42" t="s">
        <v>899</v>
      </c>
      <c r="D50" s="50">
        <v>44607</v>
      </c>
      <c r="E50" s="57">
        <v>44697</v>
      </c>
      <c r="F50" s="42" t="s">
        <v>900</v>
      </c>
      <c r="G50" s="42" t="s">
        <v>596</v>
      </c>
      <c r="H50" s="42" t="s">
        <v>301</v>
      </c>
      <c r="I50" s="42" t="s">
        <v>78</v>
      </c>
      <c r="J50" s="93" t="s">
        <v>903</v>
      </c>
      <c r="K50" s="60">
        <v>476496</v>
      </c>
      <c r="L50" s="5">
        <v>104.69499999999999</v>
      </c>
      <c r="M50" s="100">
        <v>49886748.719999999</v>
      </c>
      <c r="N50" s="86" t="s">
        <v>67</v>
      </c>
      <c r="O50" s="86" t="s">
        <v>15</v>
      </c>
      <c r="P50" s="5" t="s">
        <v>81</v>
      </c>
      <c r="Q50" s="5" t="s">
        <v>833</v>
      </c>
      <c r="R50" s="59">
        <v>44697</v>
      </c>
      <c r="S50" s="5"/>
      <c r="T50" s="5">
        <f>M50*V50</f>
        <v>19414425999.3624</v>
      </c>
      <c r="U50" s="5">
        <f t="shared" si="3"/>
        <v>49886748.719999999</v>
      </c>
      <c r="V50" s="5">
        <f>V49</f>
        <v>389.17</v>
      </c>
    </row>
    <row r="51" spans="2:22" x14ac:dyDescent="0.35">
      <c r="B51" s="144" t="s">
        <v>898</v>
      </c>
      <c r="C51" s="42" t="s">
        <v>904</v>
      </c>
      <c r="D51" s="50">
        <v>44595</v>
      </c>
      <c r="E51" s="57">
        <v>44685</v>
      </c>
      <c r="F51" s="42" t="s">
        <v>905</v>
      </c>
      <c r="G51" s="42" t="s">
        <v>180</v>
      </c>
      <c r="H51" s="42" t="s">
        <v>45</v>
      </c>
      <c r="I51" s="42" t="s">
        <v>46</v>
      </c>
      <c r="J51" s="93" t="s">
        <v>906</v>
      </c>
      <c r="K51" s="60">
        <v>947825</v>
      </c>
      <c r="L51" s="5">
        <v>99.131</v>
      </c>
      <c r="M51" s="100">
        <v>93958840.075000003</v>
      </c>
      <c r="N51" s="86" t="s">
        <v>823</v>
      </c>
      <c r="O51" s="86" t="s">
        <v>14</v>
      </c>
      <c r="P51" s="5" t="s">
        <v>81</v>
      </c>
      <c r="Q51" s="5" t="s">
        <v>838</v>
      </c>
      <c r="R51" s="59">
        <v>44685</v>
      </c>
      <c r="S51" s="5"/>
      <c r="T51" s="5">
        <f>M51*V51</f>
        <v>36565961791.987755</v>
      </c>
      <c r="U51" s="5">
        <f t="shared" si="3"/>
        <v>93958840.075000003</v>
      </c>
      <c r="V51" s="5">
        <f t="shared" ref="V51:V81" si="4">V50</f>
        <v>389.17</v>
      </c>
    </row>
    <row r="52" spans="2:22" x14ac:dyDescent="0.35">
      <c r="B52" s="144" t="s">
        <v>898</v>
      </c>
      <c r="C52" s="42" t="s">
        <v>907</v>
      </c>
      <c r="D52" s="50">
        <v>44620</v>
      </c>
      <c r="E52" s="57">
        <v>44650</v>
      </c>
      <c r="F52" s="42" t="s">
        <v>908</v>
      </c>
      <c r="G52" s="42" t="s">
        <v>56</v>
      </c>
      <c r="H52" s="42" t="s">
        <v>57</v>
      </c>
      <c r="I52" s="42" t="s">
        <v>46</v>
      </c>
      <c r="J52" s="93" t="s">
        <v>909</v>
      </c>
      <c r="K52" s="60">
        <v>8700</v>
      </c>
      <c r="L52" s="5">
        <v>124.312</v>
      </c>
      <c r="M52" s="100">
        <v>1081514.3999999999</v>
      </c>
      <c r="N52" s="86" t="s">
        <v>823</v>
      </c>
      <c r="O52" s="86" t="s">
        <v>16</v>
      </c>
      <c r="P52" s="5" t="s">
        <v>910</v>
      </c>
      <c r="Q52" s="5" t="s">
        <v>50</v>
      </c>
      <c r="R52" s="59">
        <v>44650</v>
      </c>
      <c r="S52" s="5">
        <f t="shared" si="1"/>
        <v>1081514.3999999999</v>
      </c>
      <c r="T52" s="5"/>
      <c r="U52" s="5">
        <f t="shared" si="3"/>
        <v>0</v>
      </c>
      <c r="V52" s="5">
        <f t="shared" si="4"/>
        <v>389.17</v>
      </c>
    </row>
    <row r="53" spans="2:22" x14ac:dyDescent="0.35">
      <c r="B53" s="144" t="s">
        <v>898</v>
      </c>
      <c r="C53" s="42" t="s">
        <v>907</v>
      </c>
      <c r="D53" s="50">
        <v>44620</v>
      </c>
      <c r="E53" s="57">
        <v>44650</v>
      </c>
      <c r="F53" s="42" t="s">
        <v>908</v>
      </c>
      <c r="G53" s="42" t="s">
        <v>56</v>
      </c>
      <c r="H53" s="42" t="s">
        <v>57</v>
      </c>
      <c r="I53" s="42" t="s">
        <v>46</v>
      </c>
      <c r="J53" s="93" t="s">
        <v>911</v>
      </c>
      <c r="K53" s="60">
        <v>12700</v>
      </c>
      <c r="L53" s="5">
        <v>124.312</v>
      </c>
      <c r="M53" s="100">
        <v>1578762.4</v>
      </c>
      <c r="N53" s="86" t="s">
        <v>823</v>
      </c>
      <c r="O53" s="86" t="s">
        <v>16</v>
      </c>
      <c r="P53" s="5" t="s">
        <v>910</v>
      </c>
      <c r="Q53" s="5" t="s">
        <v>50</v>
      </c>
      <c r="R53" s="59">
        <v>44650</v>
      </c>
      <c r="S53" s="5">
        <f t="shared" si="1"/>
        <v>1578762.4</v>
      </c>
      <c r="T53" s="5"/>
      <c r="U53" s="5">
        <f t="shared" si="3"/>
        <v>0</v>
      </c>
      <c r="V53" s="5">
        <f t="shared" si="4"/>
        <v>389.17</v>
      </c>
    </row>
    <row r="54" spans="2:22" x14ac:dyDescent="0.35">
      <c r="B54" s="144" t="s">
        <v>898</v>
      </c>
      <c r="C54" s="42" t="s">
        <v>907</v>
      </c>
      <c r="D54" s="50">
        <v>44620</v>
      </c>
      <c r="E54" s="57">
        <v>44650</v>
      </c>
      <c r="F54" s="42" t="s">
        <v>908</v>
      </c>
      <c r="G54" s="42" t="s">
        <v>56</v>
      </c>
      <c r="H54" s="42" t="s">
        <v>57</v>
      </c>
      <c r="I54" s="42" t="s">
        <v>46</v>
      </c>
      <c r="J54" s="93" t="s">
        <v>912</v>
      </c>
      <c r="K54" s="60">
        <v>92731</v>
      </c>
      <c r="L54" s="5">
        <v>124.312</v>
      </c>
      <c r="M54" s="100">
        <v>11527576.072000001</v>
      </c>
      <c r="N54" s="86" t="s">
        <v>823</v>
      </c>
      <c r="O54" s="86" t="s">
        <v>16</v>
      </c>
      <c r="P54" s="5" t="s">
        <v>72</v>
      </c>
      <c r="Q54" s="5" t="s">
        <v>913</v>
      </c>
      <c r="R54" s="59">
        <v>44650</v>
      </c>
      <c r="S54" s="5">
        <f t="shared" si="1"/>
        <v>11527576.072000001</v>
      </c>
      <c r="T54" s="5"/>
      <c r="U54" s="5">
        <f t="shared" si="3"/>
        <v>0</v>
      </c>
      <c r="V54" s="5">
        <f t="shared" si="4"/>
        <v>389.17</v>
      </c>
    </row>
    <row r="55" spans="2:22" x14ac:dyDescent="0.35">
      <c r="B55" s="144" t="s">
        <v>898</v>
      </c>
      <c r="C55" s="42" t="s">
        <v>914</v>
      </c>
      <c r="D55" s="50">
        <v>44610</v>
      </c>
      <c r="E55" s="57">
        <v>44700</v>
      </c>
      <c r="F55" s="42" t="s">
        <v>148</v>
      </c>
      <c r="G55" s="42" t="s">
        <v>189</v>
      </c>
      <c r="H55" s="42" t="s">
        <v>136</v>
      </c>
      <c r="I55" s="42" t="s">
        <v>46</v>
      </c>
      <c r="J55" s="93" t="s">
        <v>915</v>
      </c>
      <c r="K55" s="60">
        <v>407000</v>
      </c>
      <c r="L55" s="5">
        <v>115.511</v>
      </c>
      <c r="M55" s="100">
        <v>47012977</v>
      </c>
      <c r="N55" s="86" t="s">
        <v>823</v>
      </c>
      <c r="O55" s="86" t="s">
        <v>14</v>
      </c>
      <c r="P55" s="5" t="s">
        <v>81</v>
      </c>
      <c r="Q55" s="5" t="s">
        <v>838</v>
      </c>
      <c r="R55" s="59">
        <v>44700</v>
      </c>
      <c r="S55" s="5"/>
      <c r="T55" s="5">
        <f>M55*V55</f>
        <v>18296040259.09</v>
      </c>
      <c r="U55" s="5">
        <f t="shared" si="3"/>
        <v>47012977</v>
      </c>
      <c r="V55" s="5">
        <f t="shared" si="4"/>
        <v>389.17</v>
      </c>
    </row>
    <row r="56" spans="2:22" x14ac:dyDescent="0.35">
      <c r="B56" s="144" t="s">
        <v>898</v>
      </c>
      <c r="C56" s="42" t="s">
        <v>914</v>
      </c>
      <c r="D56" s="50">
        <v>44610</v>
      </c>
      <c r="E56" s="57">
        <v>44700</v>
      </c>
      <c r="F56" s="42" t="s">
        <v>148</v>
      </c>
      <c r="G56" s="42" t="s">
        <v>189</v>
      </c>
      <c r="H56" s="42" t="s">
        <v>136</v>
      </c>
      <c r="I56" s="42" t="s">
        <v>46</v>
      </c>
      <c r="J56" s="93" t="s">
        <v>916</v>
      </c>
      <c r="K56" s="60">
        <v>260096</v>
      </c>
      <c r="L56" s="5">
        <v>115.511</v>
      </c>
      <c r="M56" s="100">
        <v>30043949.055999998</v>
      </c>
      <c r="N56" s="86" t="s">
        <v>823</v>
      </c>
      <c r="O56" s="86" t="s">
        <v>14</v>
      </c>
      <c r="P56" s="5" t="s">
        <v>81</v>
      </c>
      <c r="Q56" s="5" t="s">
        <v>838</v>
      </c>
      <c r="R56" s="59">
        <v>44700</v>
      </c>
      <c r="S56" s="5"/>
      <c r="T56" s="5">
        <f>M56*V56</f>
        <v>11692203654.12352</v>
      </c>
      <c r="U56" s="5">
        <f t="shared" si="3"/>
        <v>30043949.055999998</v>
      </c>
      <c r="V56" s="5">
        <f t="shared" si="4"/>
        <v>389.17</v>
      </c>
    </row>
    <row r="57" spans="2:22" x14ac:dyDescent="0.35">
      <c r="B57" s="144" t="s">
        <v>898</v>
      </c>
      <c r="C57" s="42" t="s">
        <v>914</v>
      </c>
      <c r="D57" s="50">
        <v>44610</v>
      </c>
      <c r="E57" s="57">
        <v>44700</v>
      </c>
      <c r="F57" s="42" t="s">
        <v>148</v>
      </c>
      <c r="G57" s="42" t="s">
        <v>189</v>
      </c>
      <c r="H57" s="42" t="s">
        <v>136</v>
      </c>
      <c r="I57" s="42" t="s">
        <v>46</v>
      </c>
      <c r="J57" s="93" t="s">
        <v>917</v>
      </c>
      <c r="K57" s="60">
        <v>165000</v>
      </c>
      <c r="L57" s="5">
        <v>115.511</v>
      </c>
      <c r="M57" s="100">
        <v>19059315</v>
      </c>
      <c r="N57" s="86" t="s">
        <v>823</v>
      </c>
      <c r="O57" s="86" t="s">
        <v>14</v>
      </c>
      <c r="P57" s="5" t="s">
        <v>81</v>
      </c>
      <c r="Q57" s="5" t="s">
        <v>838</v>
      </c>
      <c r="R57" s="59">
        <v>44700</v>
      </c>
      <c r="S57" s="5"/>
      <c r="T57" s="5">
        <f>M57*V57</f>
        <v>7417313618.5500002</v>
      </c>
      <c r="U57" s="5">
        <f t="shared" si="3"/>
        <v>19059315</v>
      </c>
      <c r="V57" s="5">
        <f t="shared" si="4"/>
        <v>389.17</v>
      </c>
    </row>
    <row r="58" spans="2:22" x14ac:dyDescent="0.35">
      <c r="B58" s="144" t="s">
        <v>898</v>
      </c>
      <c r="C58" s="42" t="s">
        <v>914</v>
      </c>
      <c r="D58" s="50">
        <v>44610</v>
      </c>
      <c r="E58" s="57">
        <v>44700</v>
      </c>
      <c r="F58" s="42" t="s">
        <v>148</v>
      </c>
      <c r="G58" s="42" t="s">
        <v>189</v>
      </c>
      <c r="H58" s="42" t="s">
        <v>136</v>
      </c>
      <c r="I58" s="42" t="s">
        <v>46</v>
      </c>
      <c r="J58" s="93" t="s">
        <v>918</v>
      </c>
      <c r="K58" s="60">
        <v>60000</v>
      </c>
      <c r="L58" s="5">
        <v>115.511</v>
      </c>
      <c r="M58" s="100">
        <v>6930660</v>
      </c>
      <c r="N58" s="86" t="s">
        <v>823</v>
      </c>
      <c r="O58" s="86" t="s">
        <v>14</v>
      </c>
      <c r="P58" s="5" t="s">
        <v>81</v>
      </c>
      <c r="Q58" s="5" t="s">
        <v>838</v>
      </c>
      <c r="R58" s="59">
        <v>44700</v>
      </c>
      <c r="S58" s="5"/>
      <c r="T58" s="5">
        <f>M58*V58</f>
        <v>2697204952.2000003</v>
      </c>
      <c r="U58" s="5">
        <f t="shared" si="3"/>
        <v>6930660</v>
      </c>
      <c r="V58" s="5">
        <f t="shared" si="4"/>
        <v>389.17</v>
      </c>
    </row>
    <row r="59" spans="2:22" x14ac:dyDescent="0.35">
      <c r="B59" s="144" t="s">
        <v>898</v>
      </c>
      <c r="C59" s="42" t="s">
        <v>914</v>
      </c>
      <c r="D59" s="50">
        <v>44610</v>
      </c>
      <c r="E59" s="57">
        <v>44700</v>
      </c>
      <c r="F59" s="42" t="s">
        <v>148</v>
      </c>
      <c r="G59" s="42" t="s">
        <v>189</v>
      </c>
      <c r="H59" s="42" t="s">
        <v>136</v>
      </c>
      <c r="I59" s="42" t="s">
        <v>46</v>
      </c>
      <c r="J59" s="93" t="s">
        <v>919</v>
      </c>
      <c r="K59" s="60">
        <v>60000</v>
      </c>
      <c r="L59" s="5">
        <v>115.511</v>
      </c>
      <c r="M59" s="100">
        <v>6930660</v>
      </c>
      <c r="N59" s="86" t="s">
        <v>823</v>
      </c>
      <c r="O59" s="86" t="s">
        <v>14</v>
      </c>
      <c r="P59" s="5" t="s">
        <v>81</v>
      </c>
      <c r="Q59" s="5" t="s">
        <v>838</v>
      </c>
      <c r="R59" s="59">
        <v>44700</v>
      </c>
      <c r="S59" s="5"/>
      <c r="T59" s="5">
        <f>M59*V59</f>
        <v>2697204952.2000003</v>
      </c>
      <c r="U59" s="5">
        <f t="shared" si="3"/>
        <v>6930660</v>
      </c>
      <c r="V59" s="5">
        <f t="shared" si="4"/>
        <v>389.17</v>
      </c>
    </row>
    <row r="60" spans="2:22" x14ac:dyDescent="0.35">
      <c r="B60" s="144" t="s">
        <v>898</v>
      </c>
      <c r="C60" s="42" t="s">
        <v>139</v>
      </c>
      <c r="D60" s="50">
        <v>44599</v>
      </c>
      <c r="E60" s="57">
        <v>44629</v>
      </c>
      <c r="F60" s="42" t="s">
        <v>920</v>
      </c>
      <c r="G60" s="42" t="s">
        <v>76</v>
      </c>
      <c r="H60" s="42" t="s">
        <v>77</v>
      </c>
      <c r="I60" s="42" t="s">
        <v>78</v>
      </c>
      <c r="J60" s="93" t="s">
        <v>921</v>
      </c>
      <c r="K60" s="60">
        <v>922601</v>
      </c>
      <c r="L60" s="5">
        <v>99.656999999999996</v>
      </c>
      <c r="M60" s="100">
        <v>91943647.856999993</v>
      </c>
      <c r="N60" s="86" t="s">
        <v>80</v>
      </c>
      <c r="O60" s="86" t="s">
        <v>14</v>
      </c>
      <c r="P60" s="5" t="s">
        <v>81</v>
      </c>
      <c r="Q60" s="5" t="s">
        <v>838</v>
      </c>
      <c r="R60" s="59">
        <v>44629</v>
      </c>
      <c r="S60" s="5"/>
      <c r="T60" s="5">
        <f>M60*V60</f>
        <v>35781709436.50869</v>
      </c>
      <c r="U60" s="5">
        <f t="shared" si="3"/>
        <v>91943647.856999993</v>
      </c>
      <c r="V60" s="5">
        <f t="shared" si="4"/>
        <v>389.17</v>
      </c>
    </row>
    <row r="61" spans="2:22" x14ac:dyDescent="0.35">
      <c r="B61" s="144" t="s">
        <v>898</v>
      </c>
      <c r="C61" s="42" t="s">
        <v>922</v>
      </c>
      <c r="D61" s="50">
        <v>44599</v>
      </c>
      <c r="E61" s="57">
        <v>44629</v>
      </c>
      <c r="F61" s="42" t="s">
        <v>920</v>
      </c>
      <c r="G61" s="42" t="s">
        <v>76</v>
      </c>
      <c r="H61" s="42" t="s">
        <v>77</v>
      </c>
      <c r="I61" s="42" t="s">
        <v>78</v>
      </c>
      <c r="J61" s="93" t="s">
        <v>923</v>
      </c>
      <c r="K61" s="60">
        <v>72666</v>
      </c>
      <c r="L61" s="5">
        <v>99.656999999999996</v>
      </c>
      <c r="M61" s="100">
        <v>7241675.5619999999</v>
      </c>
      <c r="N61" s="86" t="s">
        <v>80</v>
      </c>
      <c r="O61" s="86" t="s">
        <v>14</v>
      </c>
      <c r="P61" s="5" t="s">
        <v>61</v>
      </c>
      <c r="Q61" s="5" t="s">
        <v>876</v>
      </c>
      <c r="R61" s="59">
        <v>44629</v>
      </c>
      <c r="S61" s="5">
        <f t="shared" si="1"/>
        <v>7241675.5619999999</v>
      </c>
      <c r="T61" s="5"/>
      <c r="U61" s="5">
        <f t="shared" si="3"/>
        <v>0</v>
      </c>
      <c r="V61" s="5">
        <f t="shared" si="4"/>
        <v>389.17</v>
      </c>
    </row>
    <row r="62" spans="2:22" x14ac:dyDescent="0.35">
      <c r="B62" s="144" t="s">
        <v>898</v>
      </c>
      <c r="C62" s="42" t="s">
        <v>924</v>
      </c>
      <c r="D62" s="50">
        <v>44619</v>
      </c>
      <c r="E62" s="57">
        <v>44709</v>
      </c>
      <c r="F62" s="42" t="s">
        <v>925</v>
      </c>
      <c r="G62" s="42" t="s">
        <v>76</v>
      </c>
      <c r="H62" s="42" t="s">
        <v>77</v>
      </c>
      <c r="I62" s="42" t="s">
        <v>78</v>
      </c>
      <c r="J62" s="93" t="s">
        <v>926</v>
      </c>
      <c r="K62" s="60">
        <v>500059</v>
      </c>
      <c r="L62" s="5">
        <v>128.696</v>
      </c>
      <c r="M62" s="100">
        <v>64355593.063999996</v>
      </c>
      <c r="N62" s="86" t="s">
        <v>80</v>
      </c>
      <c r="O62" s="86" t="s">
        <v>14</v>
      </c>
      <c r="P62" s="5" t="s">
        <v>81</v>
      </c>
      <c r="Q62" s="5" t="s">
        <v>838</v>
      </c>
      <c r="R62" s="59">
        <v>44709</v>
      </c>
      <c r="S62" s="5"/>
      <c r="T62" s="5">
        <f>M62*V62</f>
        <v>25045266152.716881</v>
      </c>
      <c r="U62" s="5">
        <f t="shared" si="3"/>
        <v>64355593.063999996</v>
      </c>
      <c r="V62" s="5">
        <f t="shared" si="4"/>
        <v>389.17</v>
      </c>
    </row>
    <row r="63" spans="2:22" x14ac:dyDescent="0.35">
      <c r="B63" s="144" t="s">
        <v>898</v>
      </c>
      <c r="C63" s="42" t="s">
        <v>922</v>
      </c>
      <c r="D63" s="50">
        <v>44619</v>
      </c>
      <c r="E63" s="57">
        <v>44649</v>
      </c>
      <c r="F63" s="42" t="s">
        <v>925</v>
      </c>
      <c r="G63" s="42" t="s">
        <v>76</v>
      </c>
      <c r="H63" s="42" t="s">
        <v>77</v>
      </c>
      <c r="I63" s="42" t="s">
        <v>78</v>
      </c>
      <c r="J63" s="93" t="s">
        <v>927</v>
      </c>
      <c r="K63" s="60">
        <v>100000</v>
      </c>
      <c r="L63" s="5">
        <v>128.696</v>
      </c>
      <c r="M63" s="100">
        <v>12869600</v>
      </c>
      <c r="N63" s="86" t="s">
        <v>80</v>
      </c>
      <c r="O63" s="86" t="s">
        <v>14</v>
      </c>
      <c r="P63" s="5" t="s">
        <v>92</v>
      </c>
      <c r="Q63" s="5" t="s">
        <v>842</v>
      </c>
      <c r="R63" s="59">
        <v>44649</v>
      </c>
      <c r="S63" s="5">
        <f t="shared" si="1"/>
        <v>12869600</v>
      </c>
      <c r="T63" s="5"/>
      <c r="U63" s="5">
        <f t="shared" si="3"/>
        <v>0</v>
      </c>
      <c r="V63" s="5">
        <f t="shared" si="4"/>
        <v>389.17</v>
      </c>
    </row>
    <row r="64" spans="2:22" x14ac:dyDescent="0.35">
      <c r="B64" s="144" t="s">
        <v>898</v>
      </c>
      <c r="C64" s="42" t="s">
        <v>924</v>
      </c>
      <c r="D64" s="50">
        <v>44619</v>
      </c>
      <c r="E64" s="57">
        <v>44709</v>
      </c>
      <c r="F64" s="42" t="s">
        <v>925</v>
      </c>
      <c r="G64" s="42" t="s">
        <v>76</v>
      </c>
      <c r="H64" s="42" t="s">
        <v>77</v>
      </c>
      <c r="I64" s="42" t="s">
        <v>78</v>
      </c>
      <c r="J64" s="93" t="s">
        <v>928</v>
      </c>
      <c r="K64" s="60">
        <v>450000</v>
      </c>
      <c r="L64" s="5">
        <v>128.696</v>
      </c>
      <c r="M64" s="100">
        <v>57913200</v>
      </c>
      <c r="N64" s="86" t="s">
        <v>67</v>
      </c>
      <c r="O64" s="86" t="s">
        <v>15</v>
      </c>
      <c r="P64" s="5" t="s">
        <v>81</v>
      </c>
      <c r="Q64" s="5" t="s">
        <v>833</v>
      </c>
      <c r="R64" s="59">
        <v>44709</v>
      </c>
      <c r="S64" s="5"/>
      <c r="T64" s="5">
        <f>M64*V64</f>
        <v>22538080044</v>
      </c>
      <c r="U64" s="5">
        <f t="shared" si="3"/>
        <v>57913200</v>
      </c>
      <c r="V64" s="5">
        <f t="shared" si="4"/>
        <v>389.17</v>
      </c>
    </row>
    <row r="65" spans="2:22" x14ac:dyDescent="0.35">
      <c r="B65" s="144" t="s">
        <v>898</v>
      </c>
      <c r="C65" s="42" t="s">
        <v>929</v>
      </c>
      <c r="D65" s="50">
        <v>44602</v>
      </c>
      <c r="E65" s="57">
        <v>44692</v>
      </c>
      <c r="F65" s="42" t="s">
        <v>930</v>
      </c>
      <c r="G65" s="42" t="s">
        <v>102</v>
      </c>
      <c r="H65" s="42" t="s">
        <v>931</v>
      </c>
      <c r="I65" s="42" t="s">
        <v>46</v>
      </c>
      <c r="J65" s="93" t="s">
        <v>932</v>
      </c>
      <c r="K65" s="60">
        <v>650094</v>
      </c>
      <c r="L65" s="5">
        <v>102.864</v>
      </c>
      <c r="M65" s="100">
        <v>66871269.216000006</v>
      </c>
      <c r="N65" s="86" t="s">
        <v>823</v>
      </c>
      <c r="O65" s="86" t="s">
        <v>14</v>
      </c>
      <c r="P65" s="5" t="s">
        <v>81</v>
      </c>
      <c r="Q65" s="5" t="s">
        <v>838</v>
      </c>
      <c r="R65" s="59">
        <v>44692</v>
      </c>
      <c r="S65" s="5"/>
      <c r="T65" s="5">
        <f>M65*V65</f>
        <v>26024291840.790722</v>
      </c>
      <c r="U65" s="5">
        <f t="shared" si="3"/>
        <v>66871269.216000006</v>
      </c>
      <c r="V65" s="5">
        <f t="shared" si="4"/>
        <v>389.17</v>
      </c>
    </row>
    <row r="66" spans="2:22" x14ac:dyDescent="0.35">
      <c r="B66" s="144" t="s">
        <v>898</v>
      </c>
      <c r="C66" s="42" t="s">
        <v>924</v>
      </c>
      <c r="D66" s="50">
        <v>44608</v>
      </c>
      <c r="E66" s="57">
        <v>44698</v>
      </c>
      <c r="F66" s="42" t="s">
        <v>933</v>
      </c>
      <c r="G66" s="42" t="s">
        <v>107</v>
      </c>
      <c r="H66" s="42" t="s">
        <v>108</v>
      </c>
      <c r="I66" s="42" t="s">
        <v>78</v>
      </c>
      <c r="J66" s="93" t="s">
        <v>934</v>
      </c>
      <c r="K66" s="60">
        <v>490000</v>
      </c>
      <c r="L66" s="5">
        <v>109.648</v>
      </c>
      <c r="M66" s="100">
        <v>53727520</v>
      </c>
      <c r="N66" s="86" t="s">
        <v>477</v>
      </c>
      <c r="O66" s="86" t="s">
        <v>17</v>
      </c>
      <c r="P66" s="5" t="s">
        <v>81</v>
      </c>
      <c r="Q66" s="5" t="s">
        <v>833</v>
      </c>
      <c r="R66" s="59">
        <v>44698</v>
      </c>
      <c r="S66" s="5"/>
      <c r="T66" s="5">
        <f>M66*V66</f>
        <v>20909138958.400002</v>
      </c>
      <c r="U66" s="5">
        <f t="shared" si="3"/>
        <v>53727520</v>
      </c>
      <c r="V66" s="5">
        <f t="shared" si="4"/>
        <v>389.17</v>
      </c>
    </row>
    <row r="67" spans="2:22" x14ac:dyDescent="0.35">
      <c r="B67" s="144" t="s">
        <v>898</v>
      </c>
      <c r="C67" s="42" t="s">
        <v>924</v>
      </c>
      <c r="D67" s="50">
        <v>44608</v>
      </c>
      <c r="E67" s="57">
        <v>44698</v>
      </c>
      <c r="F67" s="42" t="s">
        <v>933</v>
      </c>
      <c r="G67" s="42" t="s">
        <v>107</v>
      </c>
      <c r="H67" s="42" t="s">
        <v>108</v>
      </c>
      <c r="I67" s="42" t="s">
        <v>78</v>
      </c>
      <c r="J67" s="93" t="s">
        <v>935</v>
      </c>
      <c r="K67" s="60">
        <v>7500</v>
      </c>
      <c r="L67" s="5">
        <v>109.648</v>
      </c>
      <c r="M67" s="100">
        <v>822360</v>
      </c>
      <c r="N67" s="86" t="s">
        <v>835</v>
      </c>
      <c r="O67" s="86" t="s">
        <v>17</v>
      </c>
      <c r="P67" s="5" t="s">
        <v>81</v>
      </c>
      <c r="Q67" s="5" t="s">
        <v>833</v>
      </c>
      <c r="R67" s="59">
        <v>44698</v>
      </c>
      <c r="S67" s="5"/>
      <c r="T67" s="5">
        <f>M67*V67</f>
        <v>320037841.19999999</v>
      </c>
      <c r="U67" s="5">
        <f t="shared" si="3"/>
        <v>822360</v>
      </c>
      <c r="V67" s="5">
        <f t="shared" si="4"/>
        <v>389.17</v>
      </c>
    </row>
    <row r="68" spans="2:22" x14ac:dyDescent="0.35">
      <c r="B68" s="144" t="s">
        <v>898</v>
      </c>
      <c r="C68" s="42" t="s">
        <v>924</v>
      </c>
      <c r="D68" s="50">
        <v>44608</v>
      </c>
      <c r="E68" s="57">
        <v>44698</v>
      </c>
      <c r="F68" s="42" t="s">
        <v>933</v>
      </c>
      <c r="G68" s="42" t="s">
        <v>107</v>
      </c>
      <c r="H68" s="42" t="s">
        <v>108</v>
      </c>
      <c r="I68" s="42" t="s">
        <v>78</v>
      </c>
      <c r="J68" s="93" t="s">
        <v>936</v>
      </c>
      <c r="K68" s="60">
        <v>459316</v>
      </c>
      <c r="L68" s="5">
        <v>109.648</v>
      </c>
      <c r="M68" s="100">
        <v>50363080.769999996</v>
      </c>
      <c r="N68" s="86" t="s">
        <v>67</v>
      </c>
      <c r="O68" s="86" t="s">
        <v>15</v>
      </c>
      <c r="P68" s="5" t="s">
        <v>81</v>
      </c>
      <c r="Q68" s="5" t="s">
        <v>833</v>
      </c>
      <c r="R68" s="59">
        <v>44698</v>
      </c>
      <c r="S68" s="5"/>
      <c r="T68" s="5">
        <f>M68*V68</f>
        <v>19599800143.260899</v>
      </c>
      <c r="U68" s="5">
        <f t="shared" si="3"/>
        <v>50363080.769999996</v>
      </c>
      <c r="V68" s="5">
        <f t="shared" si="4"/>
        <v>389.17</v>
      </c>
    </row>
    <row r="69" spans="2:22" x14ac:dyDescent="0.35">
      <c r="B69" s="144" t="s">
        <v>898</v>
      </c>
      <c r="C69" s="42" t="s">
        <v>937</v>
      </c>
      <c r="D69" s="50">
        <v>44598</v>
      </c>
      <c r="E69" s="57">
        <v>44688</v>
      </c>
      <c r="F69" s="42" t="s">
        <v>778</v>
      </c>
      <c r="G69" s="42" t="s">
        <v>112</v>
      </c>
      <c r="H69" s="42" t="s">
        <v>938</v>
      </c>
      <c r="I69" s="42" t="s">
        <v>78</v>
      </c>
      <c r="J69" s="93" t="s">
        <v>939</v>
      </c>
      <c r="K69" s="60">
        <v>502502</v>
      </c>
      <c r="L69" s="5">
        <v>99.474000000000004</v>
      </c>
      <c r="M69" s="100">
        <v>49985883.949999996</v>
      </c>
      <c r="N69" s="86" t="s">
        <v>67</v>
      </c>
      <c r="O69" s="86" t="s">
        <v>15</v>
      </c>
      <c r="P69" s="5" t="s">
        <v>81</v>
      </c>
      <c r="Q69" s="5" t="s">
        <v>833</v>
      </c>
      <c r="R69" s="59">
        <v>44688</v>
      </c>
      <c r="S69" s="5"/>
      <c r="T69" s="5">
        <f>M69*V69</f>
        <v>19453006456.821499</v>
      </c>
      <c r="U69" s="5">
        <f t="shared" si="3"/>
        <v>49985883.949999996</v>
      </c>
      <c r="V69" s="5">
        <f t="shared" si="4"/>
        <v>389.17</v>
      </c>
    </row>
    <row r="70" spans="2:22" x14ac:dyDescent="0.35">
      <c r="B70" s="144" t="s">
        <v>898</v>
      </c>
      <c r="C70" s="42" t="s">
        <v>937</v>
      </c>
      <c r="D70" s="50">
        <v>44598</v>
      </c>
      <c r="E70" s="57">
        <v>44688</v>
      </c>
      <c r="F70" s="42" t="s">
        <v>778</v>
      </c>
      <c r="G70" s="42" t="s">
        <v>112</v>
      </c>
      <c r="H70" s="42" t="s">
        <v>938</v>
      </c>
      <c r="I70" s="42" t="s">
        <v>78</v>
      </c>
      <c r="J70" s="93" t="s">
        <v>940</v>
      </c>
      <c r="K70" s="60">
        <v>445000</v>
      </c>
      <c r="L70" s="5">
        <v>99.474000000000004</v>
      </c>
      <c r="M70" s="100">
        <v>44265930</v>
      </c>
      <c r="N70" s="86" t="s">
        <v>477</v>
      </c>
      <c r="O70" s="86" t="s">
        <v>17</v>
      </c>
      <c r="P70" s="5" t="s">
        <v>81</v>
      </c>
      <c r="Q70" s="5" t="s">
        <v>833</v>
      </c>
      <c r="R70" s="59">
        <v>44688</v>
      </c>
      <c r="S70" s="5"/>
      <c r="T70" s="5">
        <f>M70*V70</f>
        <v>17226971978.100002</v>
      </c>
      <c r="U70" s="5">
        <f t="shared" si="3"/>
        <v>44265930</v>
      </c>
      <c r="V70" s="5">
        <f t="shared" si="4"/>
        <v>389.17</v>
      </c>
    </row>
    <row r="71" spans="2:22" x14ac:dyDescent="0.35">
      <c r="B71" s="144" t="s">
        <v>898</v>
      </c>
      <c r="C71" s="42" t="s">
        <v>937</v>
      </c>
      <c r="D71" s="50">
        <v>44598</v>
      </c>
      <c r="E71" s="57">
        <v>44688</v>
      </c>
      <c r="F71" s="42" t="s">
        <v>778</v>
      </c>
      <c r="G71" s="42" t="s">
        <v>112</v>
      </c>
      <c r="H71" s="42" t="s">
        <v>938</v>
      </c>
      <c r="I71" s="42" t="s">
        <v>78</v>
      </c>
      <c r="J71" s="93" t="s">
        <v>941</v>
      </c>
      <c r="K71" s="60">
        <v>5000</v>
      </c>
      <c r="L71" s="5">
        <v>99.474000000000004</v>
      </c>
      <c r="M71" s="100">
        <v>497370</v>
      </c>
      <c r="N71" s="86" t="s">
        <v>835</v>
      </c>
      <c r="O71" s="86" t="s">
        <v>17</v>
      </c>
      <c r="P71" s="5" t="s">
        <v>81</v>
      </c>
      <c r="Q71" s="5" t="s">
        <v>833</v>
      </c>
      <c r="R71" s="59">
        <v>44688</v>
      </c>
      <c r="S71" s="5"/>
      <c r="T71" s="5">
        <f>M71*V71</f>
        <v>193561482.90000001</v>
      </c>
      <c r="U71" s="5">
        <f t="shared" si="3"/>
        <v>497370</v>
      </c>
      <c r="V71" s="5">
        <f t="shared" si="4"/>
        <v>389.17</v>
      </c>
    </row>
    <row r="72" spans="2:22" x14ac:dyDescent="0.35">
      <c r="B72" s="144" t="s">
        <v>898</v>
      </c>
      <c r="C72" s="42" t="s">
        <v>942</v>
      </c>
      <c r="D72" s="50">
        <v>44602</v>
      </c>
      <c r="E72" s="57">
        <v>44692</v>
      </c>
      <c r="F72" s="42" t="s">
        <v>943</v>
      </c>
      <c r="G72" s="42" t="s">
        <v>208</v>
      </c>
      <c r="H72" s="42" t="s">
        <v>121</v>
      </c>
      <c r="I72" s="42" t="s">
        <v>46</v>
      </c>
      <c r="J72" s="93" t="s">
        <v>944</v>
      </c>
      <c r="K72" s="60">
        <v>923409</v>
      </c>
      <c r="L72" s="5">
        <v>102.09399999999999</v>
      </c>
      <c r="M72" s="100">
        <v>94274518.445999995</v>
      </c>
      <c r="N72" s="86" t="s">
        <v>823</v>
      </c>
      <c r="O72" s="86" t="s">
        <v>14</v>
      </c>
      <c r="P72" s="5" t="s">
        <v>81</v>
      </c>
      <c r="Q72" s="5" t="s">
        <v>838</v>
      </c>
      <c r="R72" s="59">
        <v>44692</v>
      </c>
      <c r="S72" s="5"/>
      <c r="T72" s="5">
        <f>M72*V72</f>
        <v>36688814343.629822</v>
      </c>
      <c r="U72" s="5">
        <f t="shared" si="3"/>
        <v>94274518.445999995</v>
      </c>
      <c r="V72" s="5">
        <f t="shared" si="4"/>
        <v>389.17</v>
      </c>
    </row>
    <row r="73" spans="2:22" x14ac:dyDescent="0.35">
      <c r="B73" s="144" t="s">
        <v>898</v>
      </c>
      <c r="C73" s="42" t="s">
        <v>401</v>
      </c>
      <c r="D73" s="50">
        <v>44610</v>
      </c>
      <c r="E73" s="57">
        <v>44640</v>
      </c>
      <c r="F73" s="42" t="s">
        <v>529</v>
      </c>
      <c r="G73" s="42" t="s">
        <v>149</v>
      </c>
      <c r="H73" s="42" t="s">
        <v>152</v>
      </c>
      <c r="I73" s="42" t="s">
        <v>78</v>
      </c>
      <c r="J73" s="93" t="s">
        <v>945</v>
      </c>
      <c r="K73" s="60">
        <v>50000</v>
      </c>
      <c r="L73" s="5">
        <v>116.161</v>
      </c>
      <c r="M73" s="100">
        <v>5808050</v>
      </c>
      <c r="N73" s="86" t="s">
        <v>477</v>
      </c>
      <c r="O73" s="86" t="s">
        <v>17</v>
      </c>
      <c r="P73" s="5" t="s">
        <v>61</v>
      </c>
      <c r="Q73" s="5" t="s">
        <v>65</v>
      </c>
      <c r="R73" s="59">
        <v>44640</v>
      </c>
      <c r="S73" s="5">
        <f t="shared" si="1"/>
        <v>5808050</v>
      </c>
      <c r="T73" s="5"/>
      <c r="U73" s="5">
        <f t="shared" si="3"/>
        <v>0</v>
      </c>
      <c r="V73" s="5">
        <f t="shared" si="4"/>
        <v>389.17</v>
      </c>
    </row>
    <row r="74" spans="2:22" x14ac:dyDescent="0.35">
      <c r="B74" s="144" t="s">
        <v>898</v>
      </c>
      <c r="C74" s="42" t="s">
        <v>401</v>
      </c>
      <c r="D74" s="50">
        <v>44610</v>
      </c>
      <c r="E74" s="57">
        <v>44640</v>
      </c>
      <c r="F74" s="42" t="s">
        <v>529</v>
      </c>
      <c r="G74" s="42" t="s">
        <v>149</v>
      </c>
      <c r="H74" s="42" t="s">
        <v>150</v>
      </c>
      <c r="I74" s="42" t="s">
        <v>78</v>
      </c>
      <c r="J74" s="93" t="s">
        <v>946</v>
      </c>
      <c r="K74" s="60">
        <v>150000</v>
      </c>
      <c r="L74" s="5">
        <v>116.161</v>
      </c>
      <c r="M74" s="100">
        <v>17424150</v>
      </c>
      <c r="N74" s="86" t="s">
        <v>477</v>
      </c>
      <c r="O74" s="86" t="s">
        <v>17</v>
      </c>
      <c r="P74" s="5" t="s">
        <v>61</v>
      </c>
      <c r="Q74" s="5" t="s">
        <v>65</v>
      </c>
      <c r="R74" s="59">
        <v>44640</v>
      </c>
      <c r="S74" s="5">
        <f t="shared" si="1"/>
        <v>17424150</v>
      </c>
      <c r="T74" s="5"/>
      <c r="U74" s="5">
        <f t="shared" si="3"/>
        <v>0</v>
      </c>
      <c r="V74" s="5">
        <f t="shared" si="4"/>
        <v>389.17</v>
      </c>
    </row>
    <row r="75" spans="2:22" x14ac:dyDescent="0.35">
      <c r="B75" s="144" t="s">
        <v>898</v>
      </c>
      <c r="C75" s="42" t="s">
        <v>401</v>
      </c>
      <c r="D75" s="50">
        <v>44610</v>
      </c>
      <c r="E75" s="57">
        <v>44640</v>
      </c>
      <c r="F75" s="42" t="s">
        <v>529</v>
      </c>
      <c r="G75" s="42" t="s">
        <v>149</v>
      </c>
      <c r="H75" s="42" t="s">
        <v>150</v>
      </c>
      <c r="I75" s="42" t="s">
        <v>78</v>
      </c>
      <c r="J75" s="93" t="s">
        <v>947</v>
      </c>
      <c r="K75" s="60">
        <v>50000</v>
      </c>
      <c r="L75" s="5">
        <v>116.161</v>
      </c>
      <c r="M75" s="100">
        <v>5808050</v>
      </c>
      <c r="N75" s="86" t="s">
        <v>80</v>
      </c>
      <c r="O75" s="86" t="s">
        <v>14</v>
      </c>
      <c r="P75" s="5" t="s">
        <v>61</v>
      </c>
      <c r="Q75" s="5" t="s">
        <v>876</v>
      </c>
      <c r="R75" s="59">
        <v>44640</v>
      </c>
      <c r="S75" s="5">
        <f t="shared" si="1"/>
        <v>5808050</v>
      </c>
      <c r="T75" s="5"/>
      <c r="U75" s="5">
        <f t="shared" si="3"/>
        <v>0</v>
      </c>
      <c r="V75" s="5">
        <f t="shared" si="4"/>
        <v>389.17</v>
      </c>
    </row>
    <row r="76" spans="2:22" x14ac:dyDescent="0.35">
      <c r="B76" s="144" t="s">
        <v>898</v>
      </c>
      <c r="C76" s="42" t="s">
        <v>942</v>
      </c>
      <c r="D76" s="50">
        <v>44603</v>
      </c>
      <c r="E76" s="57">
        <v>44693</v>
      </c>
      <c r="F76" s="42" t="s">
        <v>948</v>
      </c>
      <c r="G76" s="42" t="s">
        <v>162</v>
      </c>
      <c r="H76" s="42" t="s">
        <v>163</v>
      </c>
      <c r="I76" s="42" t="s">
        <v>46</v>
      </c>
      <c r="J76" s="93" t="s">
        <v>949</v>
      </c>
      <c r="K76" s="60">
        <v>949836</v>
      </c>
      <c r="L76" s="5">
        <v>102.294</v>
      </c>
      <c r="M76" s="100">
        <v>97162523.783999994</v>
      </c>
      <c r="N76" s="86" t="s">
        <v>823</v>
      </c>
      <c r="O76" s="86" t="s">
        <v>14</v>
      </c>
      <c r="P76" s="5" t="s">
        <v>81</v>
      </c>
      <c r="Q76" s="5" t="s">
        <v>838</v>
      </c>
      <c r="R76" s="59">
        <v>44693</v>
      </c>
      <c r="S76" s="5"/>
      <c r="T76" s="5">
        <f>M76*V76</f>
        <v>37812739381.019279</v>
      </c>
      <c r="U76" s="5">
        <f t="shared" si="3"/>
        <v>97162523.783999994</v>
      </c>
      <c r="V76" s="5">
        <f t="shared" si="4"/>
        <v>389.17</v>
      </c>
    </row>
    <row r="77" spans="2:22" x14ac:dyDescent="0.35">
      <c r="B77" s="144" t="s">
        <v>898</v>
      </c>
      <c r="C77" s="42" t="s">
        <v>950</v>
      </c>
      <c r="D77" s="50">
        <v>44608</v>
      </c>
      <c r="E77" s="57">
        <v>44698</v>
      </c>
      <c r="F77" s="42" t="s">
        <v>951</v>
      </c>
      <c r="G77" s="42" t="s">
        <v>162</v>
      </c>
      <c r="H77" s="42" t="s">
        <v>163</v>
      </c>
      <c r="I77" s="42" t="s">
        <v>46</v>
      </c>
      <c r="J77" s="93" t="s">
        <v>952</v>
      </c>
      <c r="K77" s="60">
        <v>948236</v>
      </c>
      <c r="L77" s="5">
        <v>109.018</v>
      </c>
      <c r="M77" s="100">
        <v>103374792.248</v>
      </c>
      <c r="N77" s="86" t="s">
        <v>823</v>
      </c>
      <c r="O77" s="86" t="s">
        <v>14</v>
      </c>
      <c r="P77" s="5" t="s">
        <v>81</v>
      </c>
      <c r="Q77" s="5" t="s">
        <v>838</v>
      </c>
      <c r="R77" s="59">
        <v>44698</v>
      </c>
      <c r="S77" s="5"/>
      <c r="T77" s="5">
        <f>M77*V77</f>
        <v>40230367899.15416</v>
      </c>
      <c r="U77" s="5">
        <f t="shared" si="3"/>
        <v>103374792.248</v>
      </c>
      <c r="V77" s="5">
        <f t="shared" si="4"/>
        <v>389.17</v>
      </c>
    </row>
    <row r="78" spans="2:22" x14ac:dyDescent="0.35">
      <c r="B78" s="144" t="s">
        <v>898</v>
      </c>
      <c r="C78" s="42" t="s">
        <v>74</v>
      </c>
      <c r="D78" s="50">
        <v>44620</v>
      </c>
      <c r="E78" s="57">
        <v>44710</v>
      </c>
      <c r="F78" s="42" t="s">
        <v>953</v>
      </c>
      <c r="G78" s="42" t="s">
        <v>162</v>
      </c>
      <c r="H78" s="42" t="s">
        <v>163</v>
      </c>
      <c r="I78" s="42" t="s">
        <v>46</v>
      </c>
      <c r="J78" s="93" t="s">
        <v>954</v>
      </c>
      <c r="K78" s="60">
        <v>950144</v>
      </c>
      <c r="L78" s="5">
        <v>124.902</v>
      </c>
      <c r="M78" s="100">
        <v>118674885.888</v>
      </c>
      <c r="N78" s="86" t="s">
        <v>823</v>
      </c>
      <c r="O78" s="86" t="s">
        <v>14</v>
      </c>
      <c r="P78" s="5" t="s">
        <v>81</v>
      </c>
      <c r="Q78" s="5" t="s">
        <v>838</v>
      </c>
      <c r="R78" s="59">
        <v>44710</v>
      </c>
      <c r="S78" s="5"/>
      <c r="T78" s="5">
        <f>M78*V78</f>
        <v>46184705341.032959</v>
      </c>
      <c r="U78" s="5">
        <f t="shared" si="3"/>
        <v>118674885.888</v>
      </c>
      <c r="V78" s="5">
        <f t="shared" si="4"/>
        <v>389.17</v>
      </c>
    </row>
    <row r="79" spans="2:22" x14ac:dyDescent="0.35">
      <c r="B79" s="144" t="s">
        <v>898</v>
      </c>
      <c r="C79" s="42" t="s">
        <v>115</v>
      </c>
      <c r="D79" s="50">
        <v>44617</v>
      </c>
      <c r="E79" s="57">
        <v>44647</v>
      </c>
      <c r="F79" s="42" t="s">
        <v>341</v>
      </c>
      <c r="G79" s="42" t="s">
        <v>208</v>
      </c>
      <c r="H79" s="42" t="s">
        <v>121</v>
      </c>
      <c r="I79" s="42" t="s">
        <v>78</v>
      </c>
      <c r="J79" s="93" t="s">
        <v>955</v>
      </c>
      <c r="K79" s="60">
        <v>948787</v>
      </c>
      <c r="L79" s="5">
        <v>128.816</v>
      </c>
      <c r="M79" s="100">
        <v>122218946.192</v>
      </c>
      <c r="N79" s="86" t="s">
        <v>80</v>
      </c>
      <c r="O79" s="86" t="s">
        <v>14</v>
      </c>
      <c r="P79" s="5" t="s">
        <v>81</v>
      </c>
      <c r="Q79" s="5" t="s">
        <v>838</v>
      </c>
      <c r="R79" s="59">
        <v>44647</v>
      </c>
      <c r="S79" s="5"/>
      <c r="T79" s="5">
        <f>M79*V79</f>
        <v>47563947289.540642</v>
      </c>
      <c r="U79" s="5">
        <f t="shared" si="3"/>
        <v>122218946.192</v>
      </c>
      <c r="V79" s="5">
        <f t="shared" si="4"/>
        <v>389.17</v>
      </c>
    </row>
    <row r="80" spans="2:22" x14ac:dyDescent="0.35">
      <c r="B80" s="144" t="s">
        <v>898</v>
      </c>
      <c r="C80" s="42" t="s">
        <v>956</v>
      </c>
      <c r="D80" s="50">
        <v>44597</v>
      </c>
      <c r="E80" s="57">
        <v>44687</v>
      </c>
      <c r="F80" s="42" t="s">
        <v>957</v>
      </c>
      <c r="G80" s="42" t="s">
        <v>296</v>
      </c>
      <c r="H80" s="42" t="s">
        <v>163</v>
      </c>
      <c r="I80" s="42" t="s">
        <v>46</v>
      </c>
      <c r="J80" s="93" t="s">
        <v>958</v>
      </c>
      <c r="K80" s="60">
        <v>950101</v>
      </c>
      <c r="L80" s="5">
        <v>99.494</v>
      </c>
      <c r="M80" s="100">
        <v>94529348.893999994</v>
      </c>
      <c r="N80" s="86" t="s">
        <v>823</v>
      </c>
      <c r="O80" s="86" t="s">
        <v>14</v>
      </c>
      <c r="P80" s="5" t="s">
        <v>81</v>
      </c>
      <c r="Q80" s="5" t="s">
        <v>838</v>
      </c>
      <c r="R80" s="59">
        <v>44687</v>
      </c>
      <c r="S80" s="5"/>
      <c r="T80" s="5">
        <f>M80*V80</f>
        <v>36787986709.07798</v>
      </c>
      <c r="U80" s="5">
        <f t="shared" si="3"/>
        <v>94529348.893999994</v>
      </c>
      <c r="V80" s="5">
        <f t="shared" si="4"/>
        <v>389.17</v>
      </c>
    </row>
    <row r="81" spans="1:22" s="31" customFormat="1" x14ac:dyDescent="0.35">
      <c r="A81" s="134"/>
      <c r="B81" s="145"/>
      <c r="C81" s="77"/>
      <c r="D81" s="115"/>
      <c r="E81" s="116"/>
      <c r="F81" s="77"/>
      <c r="G81" s="77"/>
      <c r="H81" s="77"/>
      <c r="I81" s="77"/>
      <c r="J81" s="117"/>
      <c r="K81" s="118">
        <f>SUM(K48:K80)</f>
        <v>13490799</v>
      </c>
      <c r="L81" s="119"/>
      <c r="M81" s="101">
        <f>SUM(M48:M80)</f>
        <v>1477873523.5940001</v>
      </c>
      <c r="N81" s="86"/>
      <c r="O81" s="86"/>
      <c r="P81" s="119"/>
      <c r="Q81" s="119"/>
      <c r="R81" s="120"/>
      <c r="S81" s="5"/>
      <c r="T81" s="119"/>
      <c r="U81" s="5"/>
      <c r="V81" s="5">
        <f t="shared" si="4"/>
        <v>389.17</v>
      </c>
    </row>
    <row r="82" spans="1:22" ht="16" thickBot="1" x14ac:dyDescent="0.4">
      <c r="B82" s="146"/>
      <c r="C82" s="38"/>
      <c r="D82" s="124"/>
      <c r="E82" s="125"/>
      <c r="F82" s="38"/>
      <c r="G82" s="38"/>
      <c r="H82" s="38"/>
      <c r="I82" s="38"/>
      <c r="J82" s="37"/>
      <c r="K82" s="126"/>
      <c r="L82" s="10"/>
      <c r="M82" s="104"/>
      <c r="N82" s="147"/>
      <c r="O82" s="147"/>
      <c r="P82" s="10"/>
      <c r="Q82" s="5"/>
      <c r="R82" s="59"/>
      <c r="S82" s="5"/>
      <c r="T82" s="5"/>
      <c r="U82" s="5">
        <f t="shared" ref="U82:U125" si="5">M82-S82</f>
        <v>0</v>
      </c>
      <c r="V82" s="10"/>
    </row>
    <row r="83" spans="1:22" x14ac:dyDescent="0.35">
      <c r="B83" s="136" t="s">
        <v>227</v>
      </c>
      <c r="C83" s="48" t="s">
        <v>663</v>
      </c>
      <c r="D83" s="46">
        <v>44625</v>
      </c>
      <c r="E83" s="47">
        <v>44715</v>
      </c>
      <c r="F83" s="48" t="s">
        <v>959</v>
      </c>
      <c r="G83" s="48" t="s">
        <v>180</v>
      </c>
      <c r="H83" s="48" t="s">
        <v>45</v>
      </c>
      <c r="I83" s="48" t="s">
        <v>46</v>
      </c>
      <c r="J83" s="113" t="s">
        <v>960</v>
      </c>
      <c r="K83" s="114">
        <v>948585</v>
      </c>
      <c r="L83" s="13">
        <v>112.319</v>
      </c>
      <c r="M83" s="99">
        <v>106544118.61500001</v>
      </c>
      <c r="N83" s="137" t="s">
        <v>823</v>
      </c>
      <c r="O83" s="137" t="s">
        <v>14</v>
      </c>
      <c r="P83" s="13" t="s">
        <v>81</v>
      </c>
      <c r="Q83" s="5" t="s">
        <v>838</v>
      </c>
      <c r="R83" s="59">
        <v>44715</v>
      </c>
      <c r="S83" s="5"/>
      <c r="T83" s="5">
        <f>M83*V83</f>
        <v>41477625376.819504</v>
      </c>
      <c r="U83" s="5">
        <f t="shared" si="5"/>
        <v>106544118.61500001</v>
      </c>
      <c r="V83" s="13">
        <f>389.3</f>
        <v>389.3</v>
      </c>
    </row>
    <row r="84" spans="1:22" x14ac:dyDescent="0.35">
      <c r="B84" s="138" t="s">
        <v>227</v>
      </c>
      <c r="C84" s="42" t="s">
        <v>961</v>
      </c>
      <c r="D84" s="50">
        <v>44651</v>
      </c>
      <c r="E84" s="57">
        <v>44741</v>
      </c>
      <c r="F84" s="42" t="s">
        <v>275</v>
      </c>
      <c r="G84" s="42" t="s">
        <v>180</v>
      </c>
      <c r="H84" s="42" t="s">
        <v>45</v>
      </c>
      <c r="I84" s="42" t="s">
        <v>46</v>
      </c>
      <c r="J84" s="93" t="s">
        <v>962</v>
      </c>
      <c r="K84" s="60">
        <v>948398</v>
      </c>
      <c r="L84" s="5">
        <v>105.20099999999999</v>
      </c>
      <c r="M84" s="100">
        <v>99772417.997999996</v>
      </c>
      <c r="N84" s="86" t="s">
        <v>823</v>
      </c>
      <c r="O84" s="86" t="s">
        <v>14</v>
      </c>
      <c r="P84" s="5" t="s">
        <v>81</v>
      </c>
      <c r="Q84" s="5" t="s">
        <v>838</v>
      </c>
      <c r="R84" s="59">
        <v>44741</v>
      </c>
      <c r="S84" s="5"/>
      <c r="T84" s="5">
        <f>M84*V84</f>
        <v>38841402326.621399</v>
      </c>
      <c r="U84" s="5">
        <f t="shared" si="5"/>
        <v>99772417.997999996</v>
      </c>
      <c r="V84" s="5">
        <f>V83</f>
        <v>389.3</v>
      </c>
    </row>
    <row r="85" spans="1:22" x14ac:dyDescent="0.35">
      <c r="B85" s="138" t="s">
        <v>227</v>
      </c>
      <c r="C85" s="42" t="s">
        <v>963</v>
      </c>
      <c r="D85" s="50">
        <v>44635</v>
      </c>
      <c r="E85" s="57">
        <v>44725</v>
      </c>
      <c r="F85" s="42" t="s">
        <v>778</v>
      </c>
      <c r="G85" s="42" t="s">
        <v>766</v>
      </c>
      <c r="H85" s="42" t="s">
        <v>379</v>
      </c>
      <c r="I85" s="42" t="s">
        <v>78</v>
      </c>
      <c r="J85" s="93" t="s">
        <v>964</v>
      </c>
      <c r="K85" s="60">
        <v>445000</v>
      </c>
      <c r="L85" s="5">
        <v>122.983</v>
      </c>
      <c r="M85" s="100">
        <v>54727435</v>
      </c>
      <c r="N85" s="86" t="s">
        <v>477</v>
      </c>
      <c r="O85" s="86" t="s">
        <v>17</v>
      </c>
      <c r="P85" s="5" t="s">
        <v>81</v>
      </c>
      <c r="Q85" s="5" t="s">
        <v>833</v>
      </c>
      <c r="R85" s="59">
        <v>44725</v>
      </c>
      <c r="S85" s="5"/>
      <c r="T85" s="5">
        <f>M85*V85</f>
        <v>21305390445.5</v>
      </c>
      <c r="U85" s="5">
        <f t="shared" si="5"/>
        <v>54727435</v>
      </c>
      <c r="V85" s="5">
        <f t="shared" ref="V85:V125" si="6">V84</f>
        <v>389.3</v>
      </c>
    </row>
    <row r="86" spans="1:22" x14ac:dyDescent="0.35">
      <c r="B86" s="138" t="s">
        <v>227</v>
      </c>
      <c r="C86" s="42" t="s">
        <v>963</v>
      </c>
      <c r="D86" s="50">
        <v>44635</v>
      </c>
      <c r="E86" s="57">
        <v>44725</v>
      </c>
      <c r="F86" s="42" t="s">
        <v>778</v>
      </c>
      <c r="G86" s="42" t="s">
        <v>766</v>
      </c>
      <c r="H86" s="42" t="s">
        <v>379</v>
      </c>
      <c r="I86" s="42" t="s">
        <v>78</v>
      </c>
      <c r="J86" s="93" t="s">
        <v>965</v>
      </c>
      <c r="K86" s="60">
        <v>5000</v>
      </c>
      <c r="L86" s="5">
        <v>122.983</v>
      </c>
      <c r="M86" s="100">
        <v>614915</v>
      </c>
      <c r="N86" s="86" t="s">
        <v>835</v>
      </c>
      <c r="O86" s="86" t="s">
        <v>17</v>
      </c>
      <c r="P86" s="5" t="s">
        <v>81</v>
      </c>
      <c r="Q86" s="5" t="s">
        <v>833</v>
      </c>
      <c r="R86" s="59">
        <v>44725</v>
      </c>
      <c r="S86" s="5"/>
      <c r="T86" s="5">
        <f>M86*V86</f>
        <v>239386409.5</v>
      </c>
      <c r="U86" s="5">
        <f t="shared" si="5"/>
        <v>614915</v>
      </c>
      <c r="V86" s="5">
        <f t="shared" si="6"/>
        <v>389.3</v>
      </c>
    </row>
    <row r="87" spans="1:22" x14ac:dyDescent="0.35">
      <c r="B87" s="138" t="s">
        <v>227</v>
      </c>
      <c r="C87" s="42" t="s">
        <v>963</v>
      </c>
      <c r="D87" s="50">
        <v>44635</v>
      </c>
      <c r="E87" s="57">
        <v>44725</v>
      </c>
      <c r="F87" s="42" t="s">
        <v>778</v>
      </c>
      <c r="G87" s="42" t="s">
        <v>966</v>
      </c>
      <c r="H87" s="42" t="s">
        <v>379</v>
      </c>
      <c r="I87" s="42" t="s">
        <v>78</v>
      </c>
      <c r="J87" s="93" t="s">
        <v>967</v>
      </c>
      <c r="K87" s="60">
        <v>450748</v>
      </c>
      <c r="L87" s="5">
        <v>122.983</v>
      </c>
      <c r="M87" s="100">
        <v>55434341.280000001</v>
      </c>
      <c r="N87" s="86" t="s">
        <v>67</v>
      </c>
      <c r="O87" s="86" t="s">
        <v>15</v>
      </c>
      <c r="P87" s="5" t="s">
        <v>81</v>
      </c>
      <c r="Q87" s="5" t="s">
        <v>838</v>
      </c>
      <c r="R87" s="59">
        <v>44725</v>
      </c>
      <c r="S87" s="5"/>
      <c r="T87" s="5">
        <f>M87*V87</f>
        <v>21580589060.304001</v>
      </c>
      <c r="U87" s="5">
        <f t="shared" si="5"/>
        <v>55434341.280000001</v>
      </c>
      <c r="V87" s="5">
        <f t="shared" si="6"/>
        <v>389.3</v>
      </c>
    </row>
    <row r="88" spans="1:22" x14ac:dyDescent="0.35">
      <c r="B88" s="138" t="s">
        <v>227</v>
      </c>
      <c r="C88" s="42" t="s">
        <v>907</v>
      </c>
      <c r="D88" s="50">
        <v>44623</v>
      </c>
      <c r="E88" s="57">
        <v>44653</v>
      </c>
      <c r="F88" s="42" t="s">
        <v>908</v>
      </c>
      <c r="G88" s="42" t="s">
        <v>56</v>
      </c>
      <c r="H88" s="42" t="s">
        <v>379</v>
      </c>
      <c r="I88" s="42" t="s">
        <v>46</v>
      </c>
      <c r="J88" s="93" t="s">
        <v>968</v>
      </c>
      <c r="K88" s="60">
        <v>100000</v>
      </c>
      <c r="L88" s="5">
        <v>113.43899999999999</v>
      </c>
      <c r="M88" s="100">
        <v>11343900</v>
      </c>
      <c r="N88" s="86" t="s">
        <v>477</v>
      </c>
      <c r="O88" s="86" t="s">
        <v>17</v>
      </c>
      <c r="P88" s="5" t="s">
        <v>61</v>
      </c>
      <c r="Q88" s="5" t="s">
        <v>65</v>
      </c>
      <c r="R88" s="59">
        <v>44653</v>
      </c>
      <c r="S88" s="5">
        <f t="shared" ref="S88:S148" si="7">M88</f>
        <v>11343900</v>
      </c>
      <c r="T88" s="5"/>
      <c r="U88" s="5">
        <f t="shared" si="5"/>
        <v>0</v>
      </c>
      <c r="V88" s="5">
        <f t="shared" si="6"/>
        <v>389.3</v>
      </c>
    </row>
    <row r="89" spans="1:22" x14ac:dyDescent="0.35">
      <c r="B89" s="138" t="s">
        <v>227</v>
      </c>
      <c r="C89" s="42" t="s">
        <v>907</v>
      </c>
      <c r="D89" s="50">
        <v>44623</v>
      </c>
      <c r="E89" s="57">
        <v>44653</v>
      </c>
      <c r="F89" s="42" t="s">
        <v>908</v>
      </c>
      <c r="G89" s="42" t="s">
        <v>56</v>
      </c>
      <c r="H89" s="42" t="s">
        <v>377</v>
      </c>
      <c r="I89" s="42" t="s">
        <v>46</v>
      </c>
      <c r="J89" s="93" t="s">
        <v>969</v>
      </c>
      <c r="K89" s="60">
        <v>78701</v>
      </c>
      <c r="L89" s="5">
        <v>113.43899999999999</v>
      </c>
      <c r="M89" s="100">
        <v>8927762.7390000001</v>
      </c>
      <c r="N89" s="86" t="s">
        <v>823</v>
      </c>
      <c r="O89" s="86" t="s">
        <v>16</v>
      </c>
      <c r="P89" s="5" t="s">
        <v>61</v>
      </c>
      <c r="Q89" s="5" t="s">
        <v>876</v>
      </c>
      <c r="R89" s="59">
        <v>44653</v>
      </c>
      <c r="S89" s="5">
        <f t="shared" si="7"/>
        <v>8927762.7390000001</v>
      </c>
      <c r="T89" s="5"/>
      <c r="U89" s="5">
        <f t="shared" si="5"/>
        <v>0</v>
      </c>
      <c r="V89" s="5">
        <f t="shared" si="6"/>
        <v>389.3</v>
      </c>
    </row>
    <row r="90" spans="1:22" x14ac:dyDescent="0.35">
      <c r="B90" s="138" t="s">
        <v>227</v>
      </c>
      <c r="C90" s="42" t="s">
        <v>970</v>
      </c>
      <c r="D90" s="50">
        <v>44645</v>
      </c>
      <c r="E90" s="57">
        <v>44675</v>
      </c>
      <c r="F90" s="42" t="s">
        <v>248</v>
      </c>
      <c r="G90" s="42" t="s">
        <v>56</v>
      </c>
      <c r="H90" s="42" t="s">
        <v>57</v>
      </c>
      <c r="I90" s="42" t="s">
        <v>46</v>
      </c>
      <c r="J90" s="93" t="s">
        <v>971</v>
      </c>
      <c r="K90" s="60">
        <v>96357</v>
      </c>
      <c r="L90" s="5">
        <v>105.614</v>
      </c>
      <c r="M90" s="100">
        <v>10176648.198000001</v>
      </c>
      <c r="N90" s="86" t="s">
        <v>823</v>
      </c>
      <c r="O90" s="86" t="s">
        <v>16</v>
      </c>
      <c r="P90" s="5" t="s">
        <v>72</v>
      </c>
      <c r="Q90" s="5" t="s">
        <v>913</v>
      </c>
      <c r="R90" s="59">
        <v>44675</v>
      </c>
      <c r="S90" s="5">
        <f t="shared" si="7"/>
        <v>10176648.198000001</v>
      </c>
      <c r="T90" s="5"/>
      <c r="U90" s="5">
        <f t="shared" si="5"/>
        <v>0</v>
      </c>
      <c r="V90" s="5">
        <f t="shared" si="6"/>
        <v>389.3</v>
      </c>
    </row>
    <row r="91" spans="1:22" x14ac:dyDescent="0.35">
      <c r="B91" s="138" t="s">
        <v>227</v>
      </c>
      <c r="C91" s="42" t="s">
        <v>970</v>
      </c>
      <c r="D91" s="50">
        <v>44645</v>
      </c>
      <c r="E91" s="57">
        <v>44675</v>
      </c>
      <c r="F91" s="42" t="s">
        <v>248</v>
      </c>
      <c r="G91" s="42" t="s">
        <v>56</v>
      </c>
      <c r="H91" s="42" t="s">
        <v>57</v>
      </c>
      <c r="I91" s="42" t="s">
        <v>46</v>
      </c>
      <c r="J91" s="93" t="s">
        <v>972</v>
      </c>
      <c r="K91" s="60">
        <v>101507</v>
      </c>
      <c r="L91" s="5">
        <v>105.614</v>
      </c>
      <c r="M91" s="100">
        <v>10720560.298</v>
      </c>
      <c r="N91" s="86" t="s">
        <v>823</v>
      </c>
      <c r="O91" s="86" t="s">
        <v>16</v>
      </c>
      <c r="P91" s="5" t="s">
        <v>72</v>
      </c>
      <c r="Q91" s="5" t="s">
        <v>913</v>
      </c>
      <c r="R91" s="59">
        <v>44675</v>
      </c>
      <c r="S91" s="5">
        <f t="shared" si="7"/>
        <v>10720560.298</v>
      </c>
      <c r="T91" s="5"/>
      <c r="U91" s="5">
        <f t="shared" si="5"/>
        <v>0</v>
      </c>
      <c r="V91" s="5">
        <f t="shared" si="6"/>
        <v>389.3</v>
      </c>
    </row>
    <row r="92" spans="1:22" x14ac:dyDescent="0.35">
      <c r="B92" s="138" t="s">
        <v>227</v>
      </c>
      <c r="C92" s="42" t="s">
        <v>970</v>
      </c>
      <c r="D92" s="50">
        <v>44647</v>
      </c>
      <c r="E92" s="57">
        <v>44677</v>
      </c>
      <c r="F92" s="42" t="s">
        <v>248</v>
      </c>
      <c r="G92" s="42" t="s">
        <v>56</v>
      </c>
      <c r="H92" s="42" t="s">
        <v>57</v>
      </c>
      <c r="I92" s="42" t="s">
        <v>46</v>
      </c>
      <c r="J92" s="93" t="s">
        <v>973</v>
      </c>
      <c r="K92" s="60">
        <v>23200</v>
      </c>
      <c r="L92" s="5">
        <v>105.614</v>
      </c>
      <c r="M92" s="100">
        <v>2450244.8000000003</v>
      </c>
      <c r="N92" s="86" t="s">
        <v>823</v>
      </c>
      <c r="O92" s="86" t="s">
        <v>16</v>
      </c>
      <c r="P92" s="5" t="s">
        <v>910</v>
      </c>
      <c r="Q92" s="5" t="s">
        <v>50</v>
      </c>
      <c r="R92" s="59">
        <v>44677</v>
      </c>
      <c r="S92" s="5">
        <f t="shared" si="7"/>
        <v>2450244.8000000003</v>
      </c>
      <c r="T92" s="5"/>
      <c r="U92" s="5">
        <f t="shared" si="5"/>
        <v>0</v>
      </c>
      <c r="V92" s="5">
        <f t="shared" si="6"/>
        <v>389.3</v>
      </c>
    </row>
    <row r="93" spans="1:22" x14ac:dyDescent="0.35">
      <c r="B93" s="138" t="s">
        <v>227</v>
      </c>
      <c r="C93" s="42" t="s">
        <v>970</v>
      </c>
      <c r="D93" s="50">
        <v>44647</v>
      </c>
      <c r="E93" s="57">
        <v>44677</v>
      </c>
      <c r="F93" s="42" t="s">
        <v>248</v>
      </c>
      <c r="G93" s="42" t="s">
        <v>56</v>
      </c>
      <c r="H93" s="42" t="s">
        <v>57</v>
      </c>
      <c r="I93" s="42" t="s">
        <v>46</v>
      </c>
      <c r="J93" s="93" t="s">
        <v>974</v>
      </c>
      <c r="K93" s="60">
        <v>22700</v>
      </c>
      <c r="L93" s="5">
        <v>105.614</v>
      </c>
      <c r="M93" s="100">
        <v>2397437.8000000003</v>
      </c>
      <c r="N93" s="86" t="s">
        <v>823</v>
      </c>
      <c r="O93" s="86" t="s">
        <v>16</v>
      </c>
      <c r="P93" s="5" t="s">
        <v>910</v>
      </c>
      <c r="Q93" s="5" t="s">
        <v>50</v>
      </c>
      <c r="R93" s="59">
        <v>44677</v>
      </c>
      <c r="S93" s="5">
        <f t="shared" si="7"/>
        <v>2397437.8000000003</v>
      </c>
      <c r="T93" s="5"/>
      <c r="U93" s="5">
        <f t="shared" si="5"/>
        <v>0</v>
      </c>
      <c r="V93" s="5">
        <f t="shared" si="6"/>
        <v>389.3</v>
      </c>
    </row>
    <row r="94" spans="1:22" x14ac:dyDescent="0.35">
      <c r="B94" s="138" t="s">
        <v>227</v>
      </c>
      <c r="C94" s="42" t="s">
        <v>970</v>
      </c>
      <c r="D94" s="50">
        <v>44647</v>
      </c>
      <c r="E94" s="57">
        <v>44677</v>
      </c>
      <c r="F94" s="42" t="s">
        <v>248</v>
      </c>
      <c r="G94" s="42" t="s">
        <v>56</v>
      </c>
      <c r="H94" s="42" t="s">
        <v>57</v>
      </c>
      <c r="I94" s="42" t="s">
        <v>46</v>
      </c>
      <c r="J94" s="93" t="s">
        <v>975</v>
      </c>
      <c r="K94" s="60">
        <v>25600</v>
      </c>
      <c r="L94" s="5">
        <v>105.614</v>
      </c>
      <c r="M94" s="100">
        <v>2703718.3999999999</v>
      </c>
      <c r="N94" s="86" t="s">
        <v>823</v>
      </c>
      <c r="O94" s="86" t="s">
        <v>16</v>
      </c>
      <c r="P94" s="5" t="s">
        <v>910</v>
      </c>
      <c r="Q94" s="5" t="s">
        <v>50</v>
      </c>
      <c r="R94" s="59">
        <v>44677</v>
      </c>
      <c r="S94" s="5">
        <f t="shared" si="7"/>
        <v>2703718.3999999999</v>
      </c>
      <c r="T94" s="5"/>
      <c r="U94" s="5">
        <f t="shared" si="5"/>
        <v>0</v>
      </c>
      <c r="V94" s="5">
        <f t="shared" si="6"/>
        <v>389.3</v>
      </c>
    </row>
    <row r="95" spans="1:22" x14ac:dyDescent="0.35">
      <c r="B95" s="138" t="s">
        <v>227</v>
      </c>
      <c r="C95" s="42" t="s">
        <v>843</v>
      </c>
      <c r="D95" s="50">
        <v>44645</v>
      </c>
      <c r="E95" s="57">
        <v>44735</v>
      </c>
      <c r="F95" s="42" t="s">
        <v>976</v>
      </c>
      <c r="G95" s="42" t="s">
        <v>76</v>
      </c>
      <c r="H95" s="42" t="s">
        <v>77</v>
      </c>
      <c r="I95" s="42" t="s">
        <v>78</v>
      </c>
      <c r="J95" s="93" t="s">
        <v>977</v>
      </c>
      <c r="K95" s="60">
        <v>947692</v>
      </c>
      <c r="L95" s="5">
        <v>106.214</v>
      </c>
      <c r="M95" s="100">
        <v>100658158.088</v>
      </c>
      <c r="N95" s="86" t="s">
        <v>477</v>
      </c>
      <c r="O95" s="86" t="s">
        <v>17</v>
      </c>
      <c r="P95" s="5" t="s">
        <v>81</v>
      </c>
      <c r="Q95" s="5" t="s">
        <v>833</v>
      </c>
      <c r="R95" s="59">
        <v>44735</v>
      </c>
      <c r="S95" s="5"/>
      <c r="T95" s="5">
        <f>M95*V95</f>
        <v>39186220943.658401</v>
      </c>
      <c r="U95" s="5">
        <f t="shared" si="5"/>
        <v>100658158.088</v>
      </c>
      <c r="V95" s="5">
        <f t="shared" si="6"/>
        <v>389.3</v>
      </c>
    </row>
    <row r="96" spans="1:22" x14ac:dyDescent="0.35">
      <c r="B96" s="138" t="s">
        <v>227</v>
      </c>
      <c r="C96" s="42" t="s">
        <v>488</v>
      </c>
      <c r="D96" s="50">
        <v>44645</v>
      </c>
      <c r="E96" s="57">
        <v>44675</v>
      </c>
      <c r="F96" s="42" t="s">
        <v>976</v>
      </c>
      <c r="G96" s="42" t="s">
        <v>76</v>
      </c>
      <c r="H96" s="42" t="s">
        <v>77</v>
      </c>
      <c r="I96" s="42" t="s">
        <v>78</v>
      </c>
      <c r="J96" s="93" t="s">
        <v>978</v>
      </c>
      <c r="K96" s="60">
        <v>100000</v>
      </c>
      <c r="L96" s="5">
        <v>106.214</v>
      </c>
      <c r="M96" s="100">
        <v>10621400</v>
      </c>
      <c r="N96" s="86" t="s">
        <v>80</v>
      </c>
      <c r="O96" s="86" t="s">
        <v>14</v>
      </c>
      <c r="P96" s="5" t="s">
        <v>92</v>
      </c>
      <c r="Q96" s="5" t="s">
        <v>842</v>
      </c>
      <c r="R96" s="59">
        <v>44675</v>
      </c>
      <c r="S96" s="5">
        <f t="shared" si="7"/>
        <v>10621400</v>
      </c>
      <c r="T96" s="5"/>
      <c r="U96" s="5">
        <f t="shared" si="5"/>
        <v>0</v>
      </c>
      <c r="V96" s="5">
        <f t="shared" si="6"/>
        <v>389.3</v>
      </c>
    </row>
    <row r="97" spans="2:22" x14ac:dyDescent="0.35">
      <c r="B97" s="138" t="s">
        <v>227</v>
      </c>
      <c r="C97" s="42" t="s">
        <v>979</v>
      </c>
      <c r="D97" s="50">
        <v>44632</v>
      </c>
      <c r="E97" s="57">
        <v>44722</v>
      </c>
      <c r="F97" s="42" t="s">
        <v>980</v>
      </c>
      <c r="G97" s="42" t="s">
        <v>102</v>
      </c>
      <c r="H97" s="42" t="s">
        <v>103</v>
      </c>
      <c r="I97" s="42" t="s">
        <v>46</v>
      </c>
      <c r="J97" s="93" t="s">
        <v>981</v>
      </c>
      <c r="K97" s="60">
        <v>650123</v>
      </c>
      <c r="L97" s="5">
        <v>126.608</v>
      </c>
      <c r="M97" s="100">
        <v>82310772.784000009</v>
      </c>
      <c r="N97" s="86" t="s">
        <v>823</v>
      </c>
      <c r="O97" s="86" t="s">
        <v>14</v>
      </c>
      <c r="P97" s="5" t="s">
        <v>81</v>
      </c>
      <c r="Q97" s="5" t="s">
        <v>838</v>
      </c>
      <c r="R97" s="59">
        <v>44722</v>
      </c>
      <c r="S97" s="5"/>
      <c r="T97" s="5">
        <f>M97*V97</f>
        <v>32043583844.811203</v>
      </c>
      <c r="U97" s="5">
        <f t="shared" si="5"/>
        <v>82310772.784000009</v>
      </c>
      <c r="V97" s="5">
        <f t="shared" si="6"/>
        <v>389.3</v>
      </c>
    </row>
    <row r="98" spans="2:22" x14ac:dyDescent="0.35">
      <c r="B98" s="138" t="s">
        <v>227</v>
      </c>
      <c r="C98" s="42" t="s">
        <v>843</v>
      </c>
      <c r="D98" s="50">
        <v>44639</v>
      </c>
      <c r="E98" s="57">
        <v>44729</v>
      </c>
      <c r="F98" s="42" t="s">
        <v>982</v>
      </c>
      <c r="G98" s="42" t="s">
        <v>495</v>
      </c>
      <c r="H98" s="42" t="s">
        <v>136</v>
      </c>
      <c r="I98" s="42" t="s">
        <v>46</v>
      </c>
      <c r="J98" s="93" t="s">
        <v>983</v>
      </c>
      <c r="K98" s="60">
        <v>948247</v>
      </c>
      <c r="L98" s="5">
        <v>117.655</v>
      </c>
      <c r="M98" s="100">
        <v>111566000.785</v>
      </c>
      <c r="N98" s="86" t="s">
        <v>823</v>
      </c>
      <c r="O98" s="86" t="s">
        <v>14</v>
      </c>
      <c r="P98" s="5" t="s">
        <v>81</v>
      </c>
      <c r="Q98" s="5" t="s">
        <v>838</v>
      </c>
      <c r="R98" s="59">
        <v>44729</v>
      </c>
      <c r="S98" s="5"/>
      <c r="T98" s="5">
        <f>M98*V98</f>
        <v>43432644105.600502</v>
      </c>
      <c r="U98" s="5">
        <f t="shared" si="5"/>
        <v>111566000.785</v>
      </c>
      <c r="V98" s="5">
        <f t="shared" si="6"/>
        <v>389.3</v>
      </c>
    </row>
    <row r="99" spans="2:22" x14ac:dyDescent="0.35">
      <c r="B99" s="138" t="s">
        <v>227</v>
      </c>
      <c r="C99" s="42" t="s">
        <v>836</v>
      </c>
      <c r="D99" s="50">
        <v>44646</v>
      </c>
      <c r="E99" s="57">
        <v>44736</v>
      </c>
      <c r="F99" s="42" t="s">
        <v>361</v>
      </c>
      <c r="G99" s="42" t="s">
        <v>107</v>
      </c>
      <c r="H99" s="42" t="s">
        <v>108</v>
      </c>
      <c r="I99" s="42" t="s">
        <v>78</v>
      </c>
      <c r="J99" s="93" t="s">
        <v>984</v>
      </c>
      <c r="K99" s="60">
        <v>497500</v>
      </c>
      <c r="L99" s="5">
        <v>106.764</v>
      </c>
      <c r="M99" s="100">
        <v>53115090</v>
      </c>
      <c r="N99" s="86" t="s">
        <v>477</v>
      </c>
      <c r="O99" s="86" t="s">
        <v>17</v>
      </c>
      <c r="P99" s="5" t="s">
        <v>81</v>
      </c>
      <c r="Q99" s="5" t="s">
        <v>833</v>
      </c>
      <c r="R99" s="59">
        <v>44736</v>
      </c>
      <c r="S99" s="5"/>
      <c r="T99" s="5">
        <f>M99*V99</f>
        <v>20677704537</v>
      </c>
      <c r="U99" s="5">
        <f t="shared" si="5"/>
        <v>53115090</v>
      </c>
      <c r="V99" s="5">
        <f t="shared" si="6"/>
        <v>389.3</v>
      </c>
    </row>
    <row r="100" spans="2:22" x14ac:dyDescent="0.35">
      <c r="B100" s="138" t="s">
        <v>227</v>
      </c>
      <c r="C100" s="42" t="s">
        <v>836</v>
      </c>
      <c r="D100" s="50">
        <v>44646</v>
      </c>
      <c r="E100" s="57">
        <v>44736</v>
      </c>
      <c r="F100" s="42" t="s">
        <v>361</v>
      </c>
      <c r="G100" s="42" t="s">
        <v>107</v>
      </c>
      <c r="H100" s="42" t="s">
        <v>108</v>
      </c>
      <c r="I100" s="42" t="s">
        <v>78</v>
      </c>
      <c r="J100" s="93" t="s">
        <v>985</v>
      </c>
      <c r="K100" s="60">
        <v>457947</v>
      </c>
      <c r="L100" s="5">
        <v>106.764</v>
      </c>
      <c r="M100" s="100">
        <v>48892253.509999998</v>
      </c>
      <c r="N100" s="86" t="s">
        <v>67</v>
      </c>
      <c r="O100" s="86" t="s">
        <v>15</v>
      </c>
      <c r="P100" s="5" t="s">
        <v>81</v>
      </c>
      <c r="Q100" s="5" t="s">
        <v>833</v>
      </c>
      <c r="R100" s="59">
        <v>44736</v>
      </c>
      <c r="S100" s="5"/>
      <c r="T100" s="5">
        <f>M100*V100</f>
        <v>19033754291.443001</v>
      </c>
      <c r="U100" s="5">
        <f t="shared" si="5"/>
        <v>48892253.509999998</v>
      </c>
      <c r="V100" s="5">
        <f t="shared" si="6"/>
        <v>389.3</v>
      </c>
    </row>
    <row r="101" spans="2:22" x14ac:dyDescent="0.35">
      <c r="B101" s="138" t="s">
        <v>227</v>
      </c>
      <c r="C101" s="42" t="s">
        <v>986</v>
      </c>
      <c r="D101" s="50">
        <v>44641</v>
      </c>
      <c r="E101" s="57">
        <v>44731</v>
      </c>
      <c r="F101" s="42" t="s">
        <v>757</v>
      </c>
      <c r="G101" s="42" t="s">
        <v>685</v>
      </c>
      <c r="H101" s="42" t="s">
        <v>113</v>
      </c>
      <c r="I101" s="42" t="s">
        <v>78</v>
      </c>
      <c r="J101" s="93" t="s">
        <v>987</v>
      </c>
      <c r="K101" s="60">
        <v>450000</v>
      </c>
      <c r="L101" s="5">
        <v>112.968</v>
      </c>
      <c r="M101" s="100">
        <v>50835600</v>
      </c>
      <c r="N101" s="86" t="s">
        <v>477</v>
      </c>
      <c r="O101" s="86" t="s">
        <v>17</v>
      </c>
      <c r="P101" s="5" t="s">
        <v>81</v>
      </c>
      <c r="Q101" s="5" t="s">
        <v>833</v>
      </c>
      <c r="R101" s="59">
        <v>44731</v>
      </c>
      <c r="S101" s="5"/>
      <c r="T101" s="5">
        <f>M101*V101</f>
        <v>19790299080</v>
      </c>
      <c r="U101" s="5">
        <f t="shared" si="5"/>
        <v>50835600</v>
      </c>
      <c r="V101" s="5">
        <f t="shared" si="6"/>
        <v>389.3</v>
      </c>
    </row>
    <row r="102" spans="2:22" x14ac:dyDescent="0.35">
      <c r="B102" s="138" t="s">
        <v>227</v>
      </c>
      <c r="C102" s="42" t="s">
        <v>986</v>
      </c>
      <c r="D102" s="50">
        <v>44641</v>
      </c>
      <c r="E102" s="57">
        <v>44731</v>
      </c>
      <c r="F102" s="42" t="s">
        <v>757</v>
      </c>
      <c r="G102" s="42" t="s">
        <v>685</v>
      </c>
      <c r="H102" s="42" t="s">
        <v>113</v>
      </c>
      <c r="I102" s="42" t="s">
        <v>78</v>
      </c>
      <c r="J102" s="93" t="s">
        <v>988</v>
      </c>
      <c r="K102" s="60">
        <v>502511</v>
      </c>
      <c r="L102" s="5">
        <v>112.968</v>
      </c>
      <c r="M102" s="100">
        <v>56767662.649999999</v>
      </c>
      <c r="N102" s="86" t="s">
        <v>67</v>
      </c>
      <c r="O102" s="86" t="s">
        <v>15</v>
      </c>
      <c r="P102" s="5" t="s">
        <v>81</v>
      </c>
      <c r="Q102" s="5" t="s">
        <v>833</v>
      </c>
      <c r="R102" s="59">
        <v>44731</v>
      </c>
      <c r="S102" s="5"/>
      <c r="T102" s="5">
        <f>M102*V102</f>
        <v>22099651069.645</v>
      </c>
      <c r="U102" s="5">
        <f t="shared" si="5"/>
        <v>56767662.649999999</v>
      </c>
      <c r="V102" s="5">
        <f t="shared" si="6"/>
        <v>389.3</v>
      </c>
    </row>
    <row r="103" spans="2:22" x14ac:dyDescent="0.35">
      <c r="B103" s="138" t="s">
        <v>227</v>
      </c>
      <c r="C103" s="42" t="s">
        <v>690</v>
      </c>
      <c r="D103" s="50">
        <v>44625</v>
      </c>
      <c r="E103" s="57">
        <v>44715</v>
      </c>
      <c r="F103" s="42" t="s">
        <v>989</v>
      </c>
      <c r="G103" s="42" t="s">
        <v>208</v>
      </c>
      <c r="H103" s="42" t="s">
        <v>990</v>
      </c>
      <c r="I103" s="42" t="s">
        <v>46</v>
      </c>
      <c r="J103" s="93" t="s">
        <v>991</v>
      </c>
      <c r="K103" s="60">
        <v>947282</v>
      </c>
      <c r="L103" s="5">
        <v>113.209</v>
      </c>
      <c r="M103" s="100">
        <v>107240847.93800001</v>
      </c>
      <c r="N103" s="86" t="s">
        <v>823</v>
      </c>
      <c r="O103" s="86" t="s">
        <v>14</v>
      </c>
      <c r="P103" s="5" t="s">
        <v>81</v>
      </c>
      <c r="Q103" s="5" t="s">
        <v>838</v>
      </c>
      <c r="R103" s="59">
        <v>44715</v>
      </c>
      <c r="S103" s="5"/>
      <c r="T103" s="5">
        <f>M103*V103</f>
        <v>41748862102.263405</v>
      </c>
      <c r="U103" s="5">
        <f t="shared" si="5"/>
        <v>107240847.93800001</v>
      </c>
      <c r="V103" s="5">
        <f t="shared" si="6"/>
        <v>389.3</v>
      </c>
    </row>
    <row r="104" spans="2:22" x14ac:dyDescent="0.35">
      <c r="B104" s="138" t="s">
        <v>227</v>
      </c>
      <c r="C104" s="42" t="s">
        <v>992</v>
      </c>
      <c r="D104" s="50">
        <v>44640</v>
      </c>
      <c r="E104" s="57">
        <v>44730</v>
      </c>
      <c r="F104" s="42" t="s">
        <v>993</v>
      </c>
      <c r="G104" s="42" t="s">
        <v>208</v>
      </c>
      <c r="H104" s="42" t="s">
        <v>121</v>
      </c>
      <c r="I104" s="42" t="s">
        <v>46</v>
      </c>
      <c r="J104" s="93" t="s">
        <v>994</v>
      </c>
      <c r="K104" s="60">
        <v>941389</v>
      </c>
      <c r="L104" s="5">
        <v>115.27500000000001</v>
      </c>
      <c r="M104" s="100">
        <v>108518616.97500001</v>
      </c>
      <c r="N104" s="86" t="s">
        <v>823</v>
      </c>
      <c r="O104" s="86" t="s">
        <v>14</v>
      </c>
      <c r="P104" s="5" t="s">
        <v>81</v>
      </c>
      <c r="Q104" s="5" t="s">
        <v>838</v>
      </c>
      <c r="R104" s="59">
        <v>44730</v>
      </c>
      <c r="S104" s="5"/>
      <c r="T104" s="5">
        <f>M104*V104</f>
        <v>42246297588.367508</v>
      </c>
      <c r="U104" s="5">
        <f t="shared" si="5"/>
        <v>108518616.97500001</v>
      </c>
      <c r="V104" s="5">
        <f t="shared" si="6"/>
        <v>389.3</v>
      </c>
    </row>
    <row r="105" spans="2:22" x14ac:dyDescent="0.35">
      <c r="B105" s="138" t="s">
        <v>227</v>
      </c>
      <c r="C105" s="42" t="s">
        <v>995</v>
      </c>
      <c r="D105" s="50">
        <v>44638</v>
      </c>
      <c r="E105" s="57">
        <v>44728</v>
      </c>
      <c r="F105" s="42" t="s">
        <v>549</v>
      </c>
      <c r="G105" s="42" t="s">
        <v>129</v>
      </c>
      <c r="H105" s="42" t="s">
        <v>136</v>
      </c>
      <c r="I105" s="42" t="s">
        <v>46</v>
      </c>
      <c r="J105" s="93" t="s">
        <v>996</v>
      </c>
      <c r="K105" s="60">
        <v>75000</v>
      </c>
      <c r="L105" s="5">
        <v>114.239</v>
      </c>
      <c r="M105" s="100">
        <v>8567925</v>
      </c>
      <c r="N105" s="86" t="s">
        <v>823</v>
      </c>
      <c r="O105" s="86" t="s">
        <v>14</v>
      </c>
      <c r="P105" s="5" t="s">
        <v>81</v>
      </c>
      <c r="Q105" s="5" t="s">
        <v>838</v>
      </c>
      <c r="R105" s="59">
        <v>44728</v>
      </c>
      <c r="S105" s="5"/>
      <c r="T105" s="5">
        <f>M105*V105</f>
        <v>3335493202.5</v>
      </c>
      <c r="U105" s="5">
        <f t="shared" si="5"/>
        <v>8567925</v>
      </c>
      <c r="V105" s="5">
        <f t="shared" si="6"/>
        <v>389.3</v>
      </c>
    </row>
    <row r="106" spans="2:22" x14ac:dyDescent="0.35">
      <c r="B106" s="138" t="s">
        <v>227</v>
      </c>
      <c r="C106" s="42" t="s">
        <v>995</v>
      </c>
      <c r="D106" s="50">
        <v>44638</v>
      </c>
      <c r="E106" s="57">
        <v>44728</v>
      </c>
      <c r="F106" s="42" t="s">
        <v>549</v>
      </c>
      <c r="G106" s="42" t="s">
        <v>129</v>
      </c>
      <c r="H106" s="42" t="s">
        <v>136</v>
      </c>
      <c r="I106" s="42" t="s">
        <v>46</v>
      </c>
      <c r="J106" s="93" t="s">
        <v>997</v>
      </c>
      <c r="K106" s="60">
        <v>199114</v>
      </c>
      <c r="L106" s="5">
        <v>114.239</v>
      </c>
      <c r="M106" s="100">
        <v>22746584.245999999</v>
      </c>
      <c r="N106" s="86" t="s">
        <v>823</v>
      </c>
      <c r="O106" s="86" t="s">
        <v>14</v>
      </c>
      <c r="P106" s="5" t="s">
        <v>81</v>
      </c>
      <c r="Q106" s="5" t="s">
        <v>838</v>
      </c>
      <c r="R106" s="59">
        <v>44728</v>
      </c>
      <c r="S106" s="5"/>
      <c r="T106" s="5">
        <f>M106*V106</f>
        <v>8855245246.9678001</v>
      </c>
      <c r="U106" s="5">
        <f t="shared" si="5"/>
        <v>22746584.245999999</v>
      </c>
      <c r="V106" s="5">
        <f t="shared" si="6"/>
        <v>389.3</v>
      </c>
    </row>
    <row r="107" spans="2:22" x14ac:dyDescent="0.35">
      <c r="B107" s="138" t="s">
        <v>227</v>
      </c>
      <c r="C107" s="42" t="s">
        <v>995</v>
      </c>
      <c r="D107" s="50">
        <v>44638</v>
      </c>
      <c r="E107" s="57">
        <v>44728</v>
      </c>
      <c r="F107" s="42" t="s">
        <v>549</v>
      </c>
      <c r="G107" s="42" t="s">
        <v>129</v>
      </c>
      <c r="H107" s="42" t="s">
        <v>121</v>
      </c>
      <c r="I107" s="42" t="s">
        <v>46</v>
      </c>
      <c r="J107" s="93" t="s">
        <v>998</v>
      </c>
      <c r="K107" s="60">
        <v>40000</v>
      </c>
      <c r="L107" s="5">
        <v>114.239</v>
      </c>
      <c r="M107" s="100">
        <v>4569560</v>
      </c>
      <c r="N107" s="86" t="s">
        <v>823</v>
      </c>
      <c r="O107" s="86" t="s">
        <v>14</v>
      </c>
      <c r="P107" s="5" t="s">
        <v>81</v>
      </c>
      <c r="Q107" s="5" t="s">
        <v>838</v>
      </c>
      <c r="R107" s="59">
        <v>44728</v>
      </c>
      <c r="S107" s="5"/>
      <c r="T107" s="5">
        <f>M107*V107</f>
        <v>1778929708</v>
      </c>
      <c r="U107" s="5">
        <f t="shared" si="5"/>
        <v>4569560</v>
      </c>
      <c r="V107" s="5">
        <f t="shared" si="6"/>
        <v>389.3</v>
      </c>
    </row>
    <row r="108" spans="2:22" x14ac:dyDescent="0.35">
      <c r="B108" s="138" t="s">
        <v>227</v>
      </c>
      <c r="C108" s="42" t="s">
        <v>995</v>
      </c>
      <c r="D108" s="50">
        <v>44638</v>
      </c>
      <c r="E108" s="57">
        <v>44728</v>
      </c>
      <c r="F108" s="42" t="s">
        <v>549</v>
      </c>
      <c r="G108" s="42" t="s">
        <v>129</v>
      </c>
      <c r="H108" s="42" t="s">
        <v>121</v>
      </c>
      <c r="I108" s="42" t="s">
        <v>46</v>
      </c>
      <c r="J108" s="93" t="s">
        <v>999</v>
      </c>
      <c r="K108" s="60">
        <v>40000</v>
      </c>
      <c r="L108" s="5">
        <v>114.239</v>
      </c>
      <c r="M108" s="100">
        <v>4569560</v>
      </c>
      <c r="N108" s="86" t="s">
        <v>823</v>
      </c>
      <c r="O108" s="86" t="s">
        <v>14</v>
      </c>
      <c r="P108" s="5" t="s">
        <v>81</v>
      </c>
      <c r="Q108" s="5" t="s">
        <v>838</v>
      </c>
      <c r="R108" s="59">
        <v>44728</v>
      </c>
      <c r="S108" s="5"/>
      <c r="T108" s="5">
        <f>M108*V108</f>
        <v>1778929708</v>
      </c>
      <c r="U108" s="5">
        <f t="shared" si="5"/>
        <v>4569560</v>
      </c>
      <c r="V108" s="5">
        <f t="shared" si="6"/>
        <v>389.3</v>
      </c>
    </row>
    <row r="109" spans="2:22" x14ac:dyDescent="0.35">
      <c r="B109" s="138" t="s">
        <v>227</v>
      </c>
      <c r="C109" s="42" t="s">
        <v>995</v>
      </c>
      <c r="D109" s="50">
        <v>44638</v>
      </c>
      <c r="E109" s="57">
        <v>44728</v>
      </c>
      <c r="F109" s="42" t="s">
        <v>549</v>
      </c>
      <c r="G109" s="42" t="s">
        <v>129</v>
      </c>
      <c r="H109" s="42" t="s">
        <v>121</v>
      </c>
      <c r="I109" s="42" t="s">
        <v>46</v>
      </c>
      <c r="J109" s="93" t="s">
        <v>1000</v>
      </c>
      <c r="K109" s="60">
        <v>80000</v>
      </c>
      <c r="L109" s="5">
        <v>114.239</v>
      </c>
      <c r="M109" s="100">
        <v>9139120</v>
      </c>
      <c r="N109" s="86" t="s">
        <v>823</v>
      </c>
      <c r="O109" s="86" t="s">
        <v>14</v>
      </c>
      <c r="P109" s="5" t="s">
        <v>81</v>
      </c>
      <c r="Q109" s="5" t="s">
        <v>838</v>
      </c>
      <c r="R109" s="59">
        <v>44728</v>
      </c>
      <c r="S109" s="5"/>
      <c r="T109" s="5">
        <f>M109*V109</f>
        <v>3557859416</v>
      </c>
      <c r="U109" s="5">
        <f t="shared" si="5"/>
        <v>9139120</v>
      </c>
      <c r="V109" s="5">
        <f t="shared" si="6"/>
        <v>389.3</v>
      </c>
    </row>
    <row r="110" spans="2:22" x14ac:dyDescent="0.35">
      <c r="B110" s="138" t="s">
        <v>227</v>
      </c>
      <c r="C110" s="42" t="s">
        <v>995</v>
      </c>
      <c r="D110" s="50">
        <v>44638</v>
      </c>
      <c r="E110" s="57">
        <v>44728</v>
      </c>
      <c r="F110" s="42" t="s">
        <v>549</v>
      </c>
      <c r="G110" s="42" t="s">
        <v>129</v>
      </c>
      <c r="H110" s="42" t="s">
        <v>121</v>
      </c>
      <c r="I110" s="42" t="s">
        <v>46</v>
      </c>
      <c r="J110" s="93" t="s">
        <v>1001</v>
      </c>
      <c r="K110" s="60">
        <v>20000</v>
      </c>
      <c r="L110" s="5">
        <v>114.239</v>
      </c>
      <c r="M110" s="100">
        <v>2284780</v>
      </c>
      <c r="N110" s="86" t="s">
        <v>823</v>
      </c>
      <c r="O110" s="86" t="s">
        <v>14</v>
      </c>
      <c r="P110" s="5" t="s">
        <v>81</v>
      </c>
      <c r="Q110" s="5" t="s">
        <v>838</v>
      </c>
      <c r="R110" s="59">
        <v>44728</v>
      </c>
      <c r="S110" s="5"/>
      <c r="T110" s="5">
        <f>M110*V110</f>
        <v>889464854</v>
      </c>
      <c r="U110" s="5">
        <f t="shared" si="5"/>
        <v>2284780</v>
      </c>
      <c r="V110" s="5">
        <f t="shared" si="6"/>
        <v>389.3</v>
      </c>
    </row>
    <row r="111" spans="2:22" x14ac:dyDescent="0.35">
      <c r="B111" s="138" t="s">
        <v>227</v>
      </c>
      <c r="C111" s="42" t="s">
        <v>995</v>
      </c>
      <c r="D111" s="50">
        <v>44638</v>
      </c>
      <c r="E111" s="57">
        <v>44728</v>
      </c>
      <c r="F111" s="42" t="s">
        <v>549</v>
      </c>
      <c r="G111" s="42" t="s">
        <v>129</v>
      </c>
      <c r="H111" s="42" t="s">
        <v>121</v>
      </c>
      <c r="I111" s="42" t="s">
        <v>46</v>
      </c>
      <c r="J111" s="93" t="s">
        <v>1002</v>
      </c>
      <c r="K111" s="60">
        <v>80000</v>
      </c>
      <c r="L111" s="5">
        <v>114.239</v>
      </c>
      <c r="M111" s="100">
        <v>9139120</v>
      </c>
      <c r="N111" s="86" t="s">
        <v>823</v>
      </c>
      <c r="O111" s="86" t="s">
        <v>14</v>
      </c>
      <c r="P111" s="5" t="s">
        <v>81</v>
      </c>
      <c r="Q111" s="5" t="s">
        <v>838</v>
      </c>
      <c r="R111" s="59">
        <v>44728</v>
      </c>
      <c r="S111" s="5"/>
      <c r="T111" s="5">
        <f>M111*V111</f>
        <v>3557859416</v>
      </c>
      <c r="U111" s="5">
        <f t="shared" si="5"/>
        <v>9139120</v>
      </c>
      <c r="V111" s="5">
        <f t="shared" si="6"/>
        <v>389.3</v>
      </c>
    </row>
    <row r="112" spans="2:22" x14ac:dyDescent="0.35">
      <c r="B112" s="138" t="s">
        <v>227</v>
      </c>
      <c r="C112" s="42" t="s">
        <v>995</v>
      </c>
      <c r="D112" s="50">
        <v>44638</v>
      </c>
      <c r="E112" s="57">
        <v>44728</v>
      </c>
      <c r="F112" s="42" t="s">
        <v>549</v>
      </c>
      <c r="G112" s="42" t="s">
        <v>129</v>
      </c>
      <c r="H112" s="42" t="s">
        <v>121</v>
      </c>
      <c r="I112" s="42" t="s">
        <v>46</v>
      </c>
      <c r="J112" s="93" t="s">
        <v>1003</v>
      </c>
      <c r="K112" s="60">
        <v>250000</v>
      </c>
      <c r="L112" s="5">
        <v>114.239</v>
      </c>
      <c r="M112" s="100">
        <v>28559750</v>
      </c>
      <c r="N112" s="86" t="s">
        <v>823</v>
      </c>
      <c r="O112" s="86" t="s">
        <v>14</v>
      </c>
      <c r="P112" s="5" t="s">
        <v>81</v>
      </c>
      <c r="Q112" s="5" t="s">
        <v>838</v>
      </c>
      <c r="R112" s="59">
        <v>44728</v>
      </c>
      <c r="S112" s="5"/>
      <c r="T112" s="5">
        <f>M112*V112</f>
        <v>11118310675</v>
      </c>
      <c r="U112" s="5">
        <f t="shared" si="5"/>
        <v>28559750</v>
      </c>
      <c r="V112" s="5">
        <f t="shared" si="6"/>
        <v>389.3</v>
      </c>
    </row>
    <row r="113" spans="2:22" x14ac:dyDescent="0.35">
      <c r="B113" s="138" t="s">
        <v>227</v>
      </c>
      <c r="C113" s="42" t="s">
        <v>995</v>
      </c>
      <c r="D113" s="50">
        <v>44638</v>
      </c>
      <c r="E113" s="57">
        <v>44728</v>
      </c>
      <c r="F113" s="42" t="s">
        <v>549</v>
      </c>
      <c r="G113" s="42" t="s">
        <v>129</v>
      </c>
      <c r="H113" s="42" t="s">
        <v>121</v>
      </c>
      <c r="I113" s="42" t="s">
        <v>46</v>
      </c>
      <c r="J113" s="93" t="s">
        <v>1004</v>
      </c>
      <c r="K113" s="60">
        <v>50000</v>
      </c>
      <c r="L113" s="5">
        <v>114.239</v>
      </c>
      <c r="M113" s="100">
        <v>5711950</v>
      </c>
      <c r="N113" s="86" t="s">
        <v>823</v>
      </c>
      <c r="O113" s="86" t="s">
        <v>14</v>
      </c>
      <c r="P113" s="5" t="s">
        <v>81</v>
      </c>
      <c r="Q113" s="5" t="s">
        <v>838</v>
      </c>
      <c r="R113" s="59">
        <v>44728</v>
      </c>
      <c r="S113" s="5"/>
      <c r="T113" s="5">
        <f>M113*V113</f>
        <v>2223662135</v>
      </c>
      <c r="U113" s="5">
        <f t="shared" si="5"/>
        <v>5711950</v>
      </c>
      <c r="V113" s="5">
        <f t="shared" si="6"/>
        <v>389.3</v>
      </c>
    </row>
    <row r="114" spans="2:22" x14ac:dyDescent="0.35">
      <c r="B114" s="138" t="s">
        <v>227</v>
      </c>
      <c r="C114" s="42" t="s">
        <v>995</v>
      </c>
      <c r="D114" s="50">
        <v>44638</v>
      </c>
      <c r="E114" s="57">
        <v>44728</v>
      </c>
      <c r="F114" s="42" t="s">
        <v>549</v>
      </c>
      <c r="G114" s="42" t="s">
        <v>129</v>
      </c>
      <c r="H114" s="42" t="s">
        <v>1005</v>
      </c>
      <c r="I114" s="42" t="s">
        <v>78</v>
      </c>
      <c r="J114" s="93" t="s">
        <v>1006</v>
      </c>
      <c r="K114" s="60">
        <v>40000</v>
      </c>
      <c r="L114" s="5">
        <v>114.239</v>
      </c>
      <c r="M114" s="100">
        <v>4569560</v>
      </c>
      <c r="N114" s="86" t="s">
        <v>477</v>
      </c>
      <c r="O114" s="86" t="s">
        <v>17</v>
      </c>
      <c r="P114" s="5" t="s">
        <v>81</v>
      </c>
      <c r="Q114" s="5" t="s">
        <v>833</v>
      </c>
      <c r="R114" s="59">
        <v>44728</v>
      </c>
      <c r="S114" s="5"/>
      <c r="T114" s="5">
        <f>M114*V114</f>
        <v>1778929708</v>
      </c>
      <c r="U114" s="5">
        <f t="shared" si="5"/>
        <v>4569560</v>
      </c>
      <c r="V114" s="5">
        <f t="shared" si="6"/>
        <v>389.3</v>
      </c>
    </row>
    <row r="115" spans="2:22" x14ac:dyDescent="0.35">
      <c r="B115" s="138" t="s">
        <v>227</v>
      </c>
      <c r="C115" s="42" t="s">
        <v>995</v>
      </c>
      <c r="D115" s="50">
        <v>44638</v>
      </c>
      <c r="E115" s="57">
        <v>44728</v>
      </c>
      <c r="F115" s="42" t="s">
        <v>549</v>
      </c>
      <c r="G115" s="42" t="s">
        <v>129</v>
      </c>
      <c r="H115" s="42" t="s">
        <v>1005</v>
      </c>
      <c r="I115" s="42" t="s">
        <v>78</v>
      </c>
      <c r="J115" s="93" t="s">
        <v>1007</v>
      </c>
      <c r="K115" s="60">
        <v>39000</v>
      </c>
      <c r="L115" s="5">
        <v>114.239</v>
      </c>
      <c r="M115" s="100">
        <v>4455321</v>
      </c>
      <c r="N115" s="86" t="s">
        <v>477</v>
      </c>
      <c r="O115" s="86" t="s">
        <v>17</v>
      </c>
      <c r="P115" s="5" t="s">
        <v>81</v>
      </c>
      <c r="Q115" s="5" t="s">
        <v>833</v>
      </c>
      <c r="R115" s="59">
        <v>44728</v>
      </c>
      <c r="S115" s="5"/>
      <c r="T115" s="5">
        <f>M115*V115</f>
        <v>1734456465.3</v>
      </c>
      <c r="U115" s="5">
        <f t="shared" si="5"/>
        <v>4455321</v>
      </c>
      <c r="V115" s="5">
        <f t="shared" si="6"/>
        <v>389.3</v>
      </c>
    </row>
    <row r="116" spans="2:22" x14ac:dyDescent="0.35">
      <c r="B116" s="138" t="s">
        <v>227</v>
      </c>
      <c r="C116" s="42" t="s">
        <v>995</v>
      </c>
      <c r="D116" s="50">
        <v>44638</v>
      </c>
      <c r="E116" s="57">
        <v>44728</v>
      </c>
      <c r="F116" s="42" t="s">
        <v>549</v>
      </c>
      <c r="G116" s="42" t="s">
        <v>129</v>
      </c>
      <c r="H116" s="42" t="s">
        <v>1005</v>
      </c>
      <c r="I116" s="42" t="s">
        <v>78</v>
      </c>
      <c r="J116" s="93" t="s">
        <v>1008</v>
      </c>
      <c r="K116" s="60">
        <v>35000</v>
      </c>
      <c r="L116" s="5">
        <v>114.239</v>
      </c>
      <c r="M116" s="100">
        <v>3998365</v>
      </c>
      <c r="N116" s="86" t="s">
        <v>477</v>
      </c>
      <c r="O116" s="86" t="s">
        <v>17</v>
      </c>
      <c r="P116" s="5" t="s">
        <v>81</v>
      </c>
      <c r="Q116" s="5" t="s">
        <v>833</v>
      </c>
      <c r="R116" s="59">
        <v>44728</v>
      </c>
      <c r="S116" s="5"/>
      <c r="T116" s="5">
        <f>M116*V116</f>
        <v>1556563494.5</v>
      </c>
      <c r="U116" s="5">
        <f t="shared" si="5"/>
        <v>3998365</v>
      </c>
      <c r="V116" s="5">
        <f t="shared" si="6"/>
        <v>389.3</v>
      </c>
    </row>
    <row r="117" spans="2:22" x14ac:dyDescent="0.35">
      <c r="B117" s="138" t="s">
        <v>227</v>
      </c>
      <c r="C117" s="42" t="s">
        <v>995</v>
      </c>
      <c r="D117" s="50">
        <v>44638</v>
      </c>
      <c r="E117" s="57">
        <v>44728</v>
      </c>
      <c r="F117" s="42" t="s">
        <v>549</v>
      </c>
      <c r="G117" s="42" t="s">
        <v>129</v>
      </c>
      <c r="H117" s="42" t="s">
        <v>1005</v>
      </c>
      <c r="I117" s="42" t="s">
        <v>78</v>
      </c>
      <c r="J117" s="93" t="s">
        <v>1009</v>
      </c>
      <c r="K117" s="60">
        <v>1000</v>
      </c>
      <c r="L117" s="5">
        <v>114.239</v>
      </c>
      <c r="M117" s="100">
        <v>114239</v>
      </c>
      <c r="N117" s="86" t="s">
        <v>835</v>
      </c>
      <c r="O117" s="86" t="s">
        <v>17</v>
      </c>
      <c r="P117" s="5" t="s">
        <v>81</v>
      </c>
      <c r="Q117" s="5" t="s">
        <v>833</v>
      </c>
      <c r="R117" s="59">
        <v>44728</v>
      </c>
      <c r="S117" s="5"/>
      <c r="T117" s="5">
        <f>M117*V117</f>
        <v>44473242.700000003</v>
      </c>
      <c r="U117" s="5">
        <f t="shared" si="5"/>
        <v>114239</v>
      </c>
      <c r="V117" s="5">
        <f t="shared" si="6"/>
        <v>389.3</v>
      </c>
    </row>
    <row r="118" spans="2:22" x14ac:dyDescent="0.35">
      <c r="B118" s="138" t="s">
        <v>227</v>
      </c>
      <c r="C118" s="42" t="s">
        <v>1010</v>
      </c>
      <c r="D118" s="50">
        <v>44638</v>
      </c>
      <c r="E118" s="57">
        <v>44669</v>
      </c>
      <c r="F118" s="42" t="s">
        <v>1011</v>
      </c>
      <c r="G118" s="42" t="s">
        <v>149</v>
      </c>
      <c r="H118" s="42" t="s">
        <v>150</v>
      </c>
      <c r="I118" s="42" t="s">
        <v>78</v>
      </c>
      <c r="J118" s="93" t="s">
        <v>1012</v>
      </c>
      <c r="K118" s="60">
        <v>150000</v>
      </c>
      <c r="L118" s="5">
        <v>115.395</v>
      </c>
      <c r="M118" s="100">
        <v>17309250</v>
      </c>
      <c r="N118" s="86" t="s">
        <v>477</v>
      </c>
      <c r="O118" s="86" t="s">
        <v>17</v>
      </c>
      <c r="P118" s="5" t="s">
        <v>61</v>
      </c>
      <c r="Q118" s="5" t="s">
        <v>65</v>
      </c>
      <c r="R118" s="59">
        <v>44669</v>
      </c>
      <c r="S118" s="5">
        <f t="shared" si="7"/>
        <v>17309250</v>
      </c>
      <c r="T118" s="5"/>
      <c r="U118" s="5">
        <f t="shared" si="5"/>
        <v>0</v>
      </c>
      <c r="V118" s="5">
        <f t="shared" si="6"/>
        <v>389.3</v>
      </c>
    </row>
    <row r="119" spans="2:22" x14ac:dyDescent="0.35">
      <c r="B119" s="138" t="s">
        <v>227</v>
      </c>
      <c r="C119" s="42" t="s">
        <v>1010</v>
      </c>
      <c r="D119" s="50">
        <v>44638</v>
      </c>
      <c r="E119" s="57">
        <v>44669</v>
      </c>
      <c r="F119" s="42" t="s">
        <v>1011</v>
      </c>
      <c r="G119" s="42" t="s">
        <v>149</v>
      </c>
      <c r="H119" s="42" t="s">
        <v>152</v>
      </c>
      <c r="I119" s="42" t="s">
        <v>78</v>
      </c>
      <c r="J119" s="93" t="s">
        <v>1013</v>
      </c>
      <c r="K119" s="60">
        <v>50000</v>
      </c>
      <c r="L119" s="5">
        <v>115.395</v>
      </c>
      <c r="M119" s="100">
        <v>5769750</v>
      </c>
      <c r="N119" s="86" t="s">
        <v>477</v>
      </c>
      <c r="O119" s="86" t="s">
        <v>17</v>
      </c>
      <c r="P119" s="5" t="s">
        <v>61</v>
      </c>
      <c r="Q119" s="5" t="s">
        <v>65</v>
      </c>
      <c r="R119" s="59">
        <v>44669</v>
      </c>
      <c r="S119" s="5">
        <f t="shared" si="7"/>
        <v>5769750</v>
      </c>
      <c r="T119" s="5"/>
      <c r="U119" s="5">
        <f t="shared" si="5"/>
        <v>0</v>
      </c>
      <c r="V119" s="5">
        <f t="shared" si="6"/>
        <v>389.3</v>
      </c>
    </row>
    <row r="120" spans="2:22" x14ac:dyDescent="0.35">
      <c r="B120" s="138" t="s">
        <v>227</v>
      </c>
      <c r="C120" s="42" t="s">
        <v>1010</v>
      </c>
      <c r="D120" s="50">
        <v>44638</v>
      </c>
      <c r="E120" s="57">
        <v>44669</v>
      </c>
      <c r="F120" s="42" t="s">
        <v>1011</v>
      </c>
      <c r="G120" s="42" t="s">
        <v>149</v>
      </c>
      <c r="H120" s="42" t="s">
        <v>150</v>
      </c>
      <c r="I120" s="42" t="s">
        <v>78</v>
      </c>
      <c r="J120" s="93" t="s">
        <v>1014</v>
      </c>
      <c r="K120" s="60">
        <v>50000</v>
      </c>
      <c r="L120" s="5">
        <v>115.395</v>
      </c>
      <c r="M120" s="100">
        <v>5769750</v>
      </c>
      <c r="N120" s="86" t="s">
        <v>80</v>
      </c>
      <c r="O120" s="86" t="s">
        <v>14</v>
      </c>
      <c r="P120" s="5" t="s">
        <v>61</v>
      </c>
      <c r="Q120" s="5" t="s">
        <v>876</v>
      </c>
      <c r="R120" s="59">
        <v>44669</v>
      </c>
      <c r="S120" s="5">
        <f t="shared" si="7"/>
        <v>5769750</v>
      </c>
      <c r="T120" s="5"/>
      <c r="U120" s="5">
        <f t="shared" si="5"/>
        <v>0</v>
      </c>
      <c r="V120" s="5">
        <f t="shared" si="6"/>
        <v>389.3</v>
      </c>
    </row>
    <row r="121" spans="2:22" x14ac:dyDescent="0.35">
      <c r="B121" s="138" t="s">
        <v>227</v>
      </c>
      <c r="C121" s="42" t="s">
        <v>1015</v>
      </c>
      <c r="D121" s="50">
        <v>44630</v>
      </c>
      <c r="E121" s="57">
        <v>44720</v>
      </c>
      <c r="F121" s="42" t="s">
        <v>989</v>
      </c>
      <c r="G121" s="42" t="s">
        <v>162</v>
      </c>
      <c r="H121" s="42" t="s">
        <v>163</v>
      </c>
      <c r="I121" s="42" t="s">
        <v>46</v>
      </c>
      <c r="J121" s="93" t="s">
        <v>1016</v>
      </c>
      <c r="K121" s="60">
        <v>951809</v>
      </c>
      <c r="L121" s="5">
        <v>123.233</v>
      </c>
      <c r="M121" s="100">
        <v>117294278.49700001</v>
      </c>
      <c r="N121" s="86" t="s">
        <v>823</v>
      </c>
      <c r="O121" s="86" t="s">
        <v>14</v>
      </c>
      <c r="P121" s="5" t="s">
        <v>81</v>
      </c>
      <c r="Q121" s="5" t="s">
        <v>838</v>
      </c>
      <c r="R121" s="59">
        <v>44720</v>
      </c>
      <c r="S121" s="5"/>
      <c r="T121" s="5">
        <f>M121*V121</f>
        <v>45662662618.882103</v>
      </c>
      <c r="U121" s="5">
        <f t="shared" si="5"/>
        <v>117294278.49700001</v>
      </c>
      <c r="V121" s="5">
        <f t="shared" si="6"/>
        <v>389.3</v>
      </c>
    </row>
    <row r="122" spans="2:22" x14ac:dyDescent="0.35">
      <c r="B122" s="138" t="s">
        <v>227</v>
      </c>
      <c r="C122" s="42" t="s">
        <v>1017</v>
      </c>
      <c r="D122" s="50">
        <v>44640</v>
      </c>
      <c r="E122" s="57">
        <v>44730</v>
      </c>
      <c r="F122" s="42" t="s">
        <v>1018</v>
      </c>
      <c r="G122" s="42" t="s">
        <v>162</v>
      </c>
      <c r="H122" s="42" t="s">
        <v>1019</v>
      </c>
      <c r="I122" s="42" t="s">
        <v>46</v>
      </c>
      <c r="J122" s="93" t="s">
        <v>1020</v>
      </c>
      <c r="K122" s="60">
        <v>998213</v>
      </c>
      <c r="L122" s="5">
        <v>112.199</v>
      </c>
      <c r="M122" s="100">
        <v>111998500.38699999</v>
      </c>
      <c r="N122" s="86" t="s">
        <v>823</v>
      </c>
      <c r="O122" s="86" t="s">
        <v>14</v>
      </c>
      <c r="P122" s="5" t="s">
        <v>81</v>
      </c>
      <c r="Q122" s="5" t="s">
        <v>838</v>
      </c>
      <c r="R122" s="59">
        <v>44730</v>
      </c>
      <c r="S122" s="5"/>
      <c r="T122" s="5">
        <f>M122*V122</f>
        <v>43601016200.659096</v>
      </c>
      <c r="U122" s="5">
        <f t="shared" si="5"/>
        <v>111998500.38699999</v>
      </c>
      <c r="V122" s="5">
        <f t="shared" si="6"/>
        <v>389.3</v>
      </c>
    </row>
    <row r="123" spans="2:22" ht="17.5" customHeight="1" x14ac:dyDescent="0.35">
      <c r="B123" s="138" t="s">
        <v>227</v>
      </c>
      <c r="C123" s="42" t="s">
        <v>1021</v>
      </c>
      <c r="D123" s="50">
        <v>44649</v>
      </c>
      <c r="E123" s="57">
        <v>44739</v>
      </c>
      <c r="F123" s="42" t="s">
        <v>782</v>
      </c>
      <c r="G123" s="42" t="s">
        <v>162</v>
      </c>
      <c r="H123" s="42" t="s">
        <v>163</v>
      </c>
      <c r="I123" s="42" t="s">
        <v>46</v>
      </c>
      <c r="J123" s="93" t="s">
        <v>1022</v>
      </c>
      <c r="K123" s="60">
        <v>501193</v>
      </c>
      <c r="L123" s="5">
        <v>103.63800000000001</v>
      </c>
      <c r="M123" s="100">
        <v>51942640.134000003</v>
      </c>
      <c r="N123" s="86" t="s">
        <v>823</v>
      </c>
      <c r="O123" s="86" t="s">
        <v>14</v>
      </c>
      <c r="P123" s="5" t="s">
        <v>81</v>
      </c>
      <c r="Q123" s="5" t="s">
        <v>838</v>
      </c>
      <c r="R123" s="59">
        <v>44739</v>
      </c>
      <c r="S123" s="5"/>
      <c r="T123" s="5">
        <f>M123*V123</f>
        <v>20221269804.166203</v>
      </c>
      <c r="U123" s="5">
        <f t="shared" si="5"/>
        <v>51942640.134000003</v>
      </c>
      <c r="V123" s="5">
        <f t="shared" si="6"/>
        <v>389.3</v>
      </c>
    </row>
    <row r="124" spans="2:22" x14ac:dyDescent="0.35">
      <c r="B124" s="138" t="s">
        <v>227</v>
      </c>
      <c r="C124" s="42" t="s">
        <v>1023</v>
      </c>
      <c r="D124" s="50">
        <v>44633</v>
      </c>
      <c r="E124" s="57">
        <v>44723</v>
      </c>
      <c r="F124" s="42" t="s">
        <v>1024</v>
      </c>
      <c r="G124" s="42" t="s">
        <v>356</v>
      </c>
      <c r="H124" s="42" t="s">
        <v>113</v>
      </c>
      <c r="I124" s="42" t="s">
        <v>78</v>
      </c>
      <c r="J124" s="93" t="s">
        <v>1025</v>
      </c>
      <c r="K124" s="60">
        <v>994066</v>
      </c>
      <c r="L124" s="5">
        <v>124.298</v>
      </c>
      <c r="M124" s="100">
        <v>123560415.67</v>
      </c>
      <c r="N124" s="86" t="s">
        <v>477</v>
      </c>
      <c r="O124" s="86" t="s">
        <v>17</v>
      </c>
      <c r="P124" s="5" t="s">
        <v>81</v>
      </c>
      <c r="Q124" s="5" t="s">
        <v>833</v>
      </c>
      <c r="R124" s="59">
        <v>44723</v>
      </c>
      <c r="S124" s="5"/>
      <c r="T124" s="5">
        <f>M124*V124</f>
        <v>48102069820.331001</v>
      </c>
      <c r="U124" s="5">
        <f t="shared" si="5"/>
        <v>123560415.67</v>
      </c>
      <c r="V124" s="5">
        <f t="shared" si="6"/>
        <v>389.3</v>
      </c>
    </row>
    <row r="125" spans="2:22" x14ac:dyDescent="0.35">
      <c r="B125" s="138" t="s">
        <v>227</v>
      </c>
      <c r="C125" s="42" t="s">
        <v>1023</v>
      </c>
      <c r="D125" s="50">
        <v>44633</v>
      </c>
      <c r="E125" s="57">
        <v>44723</v>
      </c>
      <c r="F125" s="42" t="s">
        <v>1024</v>
      </c>
      <c r="G125" s="42" t="s">
        <v>356</v>
      </c>
      <c r="H125" s="42" t="s">
        <v>113</v>
      </c>
      <c r="I125" s="42" t="s">
        <v>78</v>
      </c>
      <c r="J125" s="93" t="s">
        <v>1026</v>
      </c>
      <c r="K125" s="60">
        <v>3500</v>
      </c>
      <c r="L125" s="5">
        <v>124.298</v>
      </c>
      <c r="M125" s="100">
        <v>435043</v>
      </c>
      <c r="N125" s="86" t="s">
        <v>835</v>
      </c>
      <c r="O125" s="86" t="s">
        <v>17</v>
      </c>
      <c r="P125" s="5" t="s">
        <v>81</v>
      </c>
      <c r="Q125" s="5" t="s">
        <v>833</v>
      </c>
      <c r="R125" s="59">
        <v>44723</v>
      </c>
      <c r="S125" s="5"/>
      <c r="T125" s="5">
        <f>M125*V125</f>
        <v>169362239.90000001</v>
      </c>
      <c r="U125" s="5">
        <f t="shared" si="5"/>
        <v>435043</v>
      </c>
      <c r="V125" s="5">
        <f t="shared" si="6"/>
        <v>389.3</v>
      </c>
    </row>
    <row r="126" spans="2:22" ht="16" thickBot="1" x14ac:dyDescent="0.4">
      <c r="B126" s="87"/>
      <c r="C126" s="66"/>
      <c r="D126" s="66"/>
      <c r="E126" s="66"/>
      <c r="F126" s="66"/>
      <c r="G126" s="66"/>
      <c r="H126" s="66"/>
      <c r="I126" s="66"/>
      <c r="J126" s="66"/>
      <c r="K126" s="122">
        <f>SUM(K83:K125)</f>
        <v>14336382</v>
      </c>
      <c r="L126" s="18"/>
      <c r="M126" s="127">
        <f>SUM(M83:M125)</f>
        <v>1638845364.7920001</v>
      </c>
      <c r="N126" s="141"/>
      <c r="O126" s="141"/>
      <c r="P126" s="18"/>
      <c r="Q126" s="5"/>
      <c r="R126" s="59"/>
      <c r="S126" s="5"/>
      <c r="T126" s="5"/>
      <c r="U126" s="5"/>
      <c r="V126" s="18"/>
    </row>
    <row r="127" spans="2:22" x14ac:dyDescent="0.35">
      <c r="B127" s="142"/>
      <c r="C127" s="54"/>
      <c r="D127" s="70"/>
      <c r="E127" s="71"/>
      <c r="F127" s="54"/>
      <c r="G127" s="54"/>
      <c r="H127" s="54"/>
      <c r="I127" s="54"/>
      <c r="J127" s="92"/>
      <c r="K127" s="123"/>
      <c r="L127" s="21"/>
      <c r="M127" s="103"/>
      <c r="N127" s="143"/>
      <c r="O127" s="143"/>
      <c r="P127" s="21"/>
      <c r="Q127" s="5"/>
      <c r="R127" s="59"/>
      <c r="S127" s="5"/>
      <c r="T127" s="5"/>
      <c r="U127" s="5">
        <f t="shared" ref="U127:U167" si="8">M127-S127</f>
        <v>0</v>
      </c>
      <c r="V127" s="21"/>
    </row>
    <row r="128" spans="2:22" x14ac:dyDescent="0.35">
      <c r="B128" s="144"/>
      <c r="C128" s="42"/>
      <c r="D128" s="50"/>
      <c r="E128" s="57"/>
      <c r="F128" s="42"/>
      <c r="G128" s="42"/>
      <c r="H128" s="42"/>
      <c r="I128" s="42"/>
      <c r="J128" s="93"/>
      <c r="K128" s="60"/>
      <c r="L128" s="5"/>
      <c r="M128" s="100"/>
      <c r="N128" s="86"/>
      <c r="O128" s="86"/>
      <c r="P128" s="5"/>
      <c r="Q128" s="5"/>
      <c r="R128" s="59"/>
      <c r="S128" s="5"/>
      <c r="T128" s="5"/>
      <c r="U128" s="5">
        <f t="shared" si="8"/>
        <v>0</v>
      </c>
      <c r="V128" s="5">
        <f>389.66</f>
        <v>389.66</v>
      </c>
    </row>
    <row r="129" spans="2:22" x14ac:dyDescent="0.35">
      <c r="B129" s="144" t="s">
        <v>298</v>
      </c>
      <c r="C129" s="42" t="s">
        <v>74</v>
      </c>
      <c r="D129" s="50">
        <v>44659</v>
      </c>
      <c r="E129" s="57">
        <v>44749</v>
      </c>
      <c r="F129" s="42" t="s">
        <v>1027</v>
      </c>
      <c r="G129" s="42" t="s">
        <v>596</v>
      </c>
      <c r="H129" s="42" t="s">
        <v>657</v>
      </c>
      <c r="I129" s="42" t="s">
        <v>78</v>
      </c>
      <c r="J129" s="93" t="s">
        <v>1028</v>
      </c>
      <c r="K129" s="60">
        <v>497500</v>
      </c>
      <c r="L129" s="5">
        <v>105.056</v>
      </c>
      <c r="M129" s="100">
        <v>52265360</v>
      </c>
      <c r="N129" s="86" t="s">
        <v>477</v>
      </c>
      <c r="O129" s="86" t="s">
        <v>17</v>
      </c>
      <c r="P129" s="5" t="s">
        <v>81</v>
      </c>
      <c r="Q129" s="5" t="s">
        <v>833</v>
      </c>
      <c r="R129" s="59">
        <v>44749</v>
      </c>
      <c r="S129" s="5"/>
      <c r="T129" s="5">
        <f>M129*V129</f>
        <v>20365720177.600002</v>
      </c>
      <c r="U129" s="5">
        <f t="shared" si="8"/>
        <v>52265360</v>
      </c>
      <c r="V129" s="5">
        <f>V128</f>
        <v>389.66</v>
      </c>
    </row>
    <row r="130" spans="2:22" x14ac:dyDescent="0.35">
      <c r="B130" s="144" t="s">
        <v>298</v>
      </c>
      <c r="C130" s="42" t="s">
        <v>74</v>
      </c>
      <c r="D130" s="50">
        <v>44659</v>
      </c>
      <c r="E130" s="57">
        <v>44749</v>
      </c>
      <c r="F130" s="42" t="s">
        <v>1027</v>
      </c>
      <c r="G130" s="42" t="s">
        <v>596</v>
      </c>
      <c r="H130" s="42" t="s">
        <v>657</v>
      </c>
      <c r="I130" s="42" t="s">
        <v>78</v>
      </c>
      <c r="J130" s="93" t="s">
        <v>1029</v>
      </c>
      <c r="K130" s="60">
        <v>499508</v>
      </c>
      <c r="L130" s="5">
        <v>105.056</v>
      </c>
      <c r="M130" s="100">
        <v>52476312.449999996</v>
      </c>
      <c r="N130" s="86" t="s">
        <v>67</v>
      </c>
      <c r="O130" s="86" t="s">
        <v>15</v>
      </c>
      <c r="P130" s="5" t="s">
        <v>81</v>
      </c>
      <c r="Q130" s="5" t="s">
        <v>833</v>
      </c>
      <c r="R130" s="59">
        <v>44749</v>
      </c>
      <c r="S130" s="5"/>
      <c r="T130" s="5">
        <f>M130*V130</f>
        <v>20447919909.266998</v>
      </c>
      <c r="U130" s="5">
        <f t="shared" si="8"/>
        <v>52476312.449999996</v>
      </c>
      <c r="V130" s="5">
        <f t="shared" ref="V130:V168" si="9">V129</f>
        <v>389.66</v>
      </c>
    </row>
    <row r="131" spans="2:22" x14ac:dyDescent="0.35">
      <c r="B131" s="144" t="s">
        <v>298</v>
      </c>
      <c r="C131" s="42" t="s">
        <v>995</v>
      </c>
      <c r="D131" s="50">
        <v>44672</v>
      </c>
      <c r="E131" s="57">
        <v>44762</v>
      </c>
      <c r="F131" s="42" t="s">
        <v>1030</v>
      </c>
      <c r="G131" s="42" t="s">
        <v>180</v>
      </c>
      <c r="H131" s="42" t="s">
        <v>45</v>
      </c>
      <c r="I131" s="42" t="s">
        <v>46</v>
      </c>
      <c r="J131" s="93" t="s">
        <v>1031</v>
      </c>
      <c r="K131" s="60">
        <v>949222</v>
      </c>
      <c r="L131" s="5">
        <v>104.364</v>
      </c>
      <c r="M131" s="100">
        <v>99064604.807999998</v>
      </c>
      <c r="N131" s="86" t="s">
        <v>823</v>
      </c>
      <c r="O131" s="86" t="s">
        <v>14</v>
      </c>
      <c r="P131" s="5" t="s">
        <v>81</v>
      </c>
      <c r="Q131" s="5" t="s">
        <v>833</v>
      </c>
      <c r="R131" s="59">
        <v>44762</v>
      </c>
      <c r="S131" s="5"/>
      <c r="T131" s="5">
        <f>M131*V131</f>
        <v>38601513909.485283</v>
      </c>
      <c r="U131" s="5">
        <f t="shared" si="8"/>
        <v>99064604.807999998</v>
      </c>
      <c r="V131" s="5">
        <f t="shared" si="9"/>
        <v>389.66</v>
      </c>
    </row>
    <row r="132" spans="2:22" x14ac:dyDescent="0.35">
      <c r="B132" s="144" t="s">
        <v>298</v>
      </c>
      <c r="C132" s="42" t="s">
        <v>1021</v>
      </c>
      <c r="D132" s="50">
        <v>44681</v>
      </c>
      <c r="E132" s="57">
        <v>44711</v>
      </c>
      <c r="F132" s="42" t="s">
        <v>626</v>
      </c>
      <c r="G132" s="42" t="s">
        <v>180</v>
      </c>
      <c r="H132" s="42" t="s">
        <v>45</v>
      </c>
      <c r="I132" s="42" t="s">
        <v>46</v>
      </c>
      <c r="J132" s="93" t="s">
        <v>1032</v>
      </c>
      <c r="K132" s="60">
        <v>30729</v>
      </c>
      <c r="L132" s="5">
        <v>111.334</v>
      </c>
      <c r="M132" s="100">
        <v>3421182.486</v>
      </c>
      <c r="N132" s="86" t="s">
        <v>477</v>
      </c>
      <c r="O132" s="86" t="s">
        <v>17</v>
      </c>
      <c r="P132" s="5" t="s">
        <v>61</v>
      </c>
      <c r="Q132" s="5" t="s">
        <v>65</v>
      </c>
      <c r="R132" s="59">
        <v>44711</v>
      </c>
      <c r="S132" s="5">
        <f t="shared" si="7"/>
        <v>3421182.486</v>
      </c>
      <c r="T132" s="5"/>
      <c r="U132" s="5">
        <f t="shared" si="8"/>
        <v>0</v>
      </c>
      <c r="V132" s="5">
        <f t="shared" si="9"/>
        <v>389.66</v>
      </c>
    </row>
    <row r="133" spans="2:22" x14ac:dyDescent="0.35">
      <c r="B133" s="144" t="s">
        <v>298</v>
      </c>
      <c r="C133" s="42" t="s">
        <v>1021</v>
      </c>
      <c r="D133" s="50">
        <v>44681</v>
      </c>
      <c r="E133" s="57">
        <v>44711</v>
      </c>
      <c r="F133" s="42" t="s">
        <v>626</v>
      </c>
      <c r="G133" s="42" t="s">
        <v>180</v>
      </c>
      <c r="H133" s="42" t="s">
        <v>45</v>
      </c>
      <c r="I133" s="42" t="s">
        <v>46</v>
      </c>
      <c r="J133" s="93" t="s">
        <v>1033</v>
      </c>
      <c r="K133" s="60">
        <v>20358</v>
      </c>
      <c r="L133" s="5">
        <v>111.334</v>
      </c>
      <c r="M133" s="100">
        <v>2266537.5720000002</v>
      </c>
      <c r="N133" s="86" t="s">
        <v>477</v>
      </c>
      <c r="O133" s="86" t="s">
        <v>17</v>
      </c>
      <c r="P133" s="5" t="s">
        <v>61</v>
      </c>
      <c r="Q133" s="5" t="s">
        <v>65</v>
      </c>
      <c r="R133" s="59">
        <v>44711</v>
      </c>
      <c r="S133" s="5">
        <f t="shared" si="7"/>
        <v>2266537.5720000002</v>
      </c>
      <c r="T133" s="5"/>
      <c r="U133" s="5">
        <f t="shared" si="8"/>
        <v>0</v>
      </c>
      <c r="V133" s="5">
        <f t="shared" si="9"/>
        <v>389.66</v>
      </c>
    </row>
    <row r="134" spans="2:22" x14ac:dyDescent="0.35">
      <c r="B134" s="144" t="s">
        <v>298</v>
      </c>
      <c r="C134" s="42" t="s">
        <v>1021</v>
      </c>
      <c r="D134" s="50">
        <v>44681</v>
      </c>
      <c r="E134" s="57">
        <v>44711</v>
      </c>
      <c r="F134" s="42" t="s">
        <v>626</v>
      </c>
      <c r="G134" s="42" t="s">
        <v>180</v>
      </c>
      <c r="H134" s="42" t="s">
        <v>45</v>
      </c>
      <c r="I134" s="42" t="s">
        <v>46</v>
      </c>
      <c r="J134" s="93" t="s">
        <v>1034</v>
      </c>
      <c r="K134" s="60">
        <v>38243</v>
      </c>
      <c r="L134" s="5">
        <v>111.334</v>
      </c>
      <c r="M134" s="100">
        <v>4257746.1620000005</v>
      </c>
      <c r="N134" s="86" t="s">
        <v>477</v>
      </c>
      <c r="O134" s="86" t="s">
        <v>17</v>
      </c>
      <c r="P134" s="5" t="s">
        <v>61</v>
      </c>
      <c r="Q134" s="5" t="s">
        <v>65</v>
      </c>
      <c r="R134" s="59">
        <v>44711</v>
      </c>
      <c r="S134" s="5">
        <f t="shared" si="7"/>
        <v>4257746.1620000005</v>
      </c>
      <c r="T134" s="5"/>
      <c r="U134" s="5">
        <f t="shared" si="8"/>
        <v>0</v>
      </c>
      <c r="V134" s="5">
        <f t="shared" si="9"/>
        <v>389.66</v>
      </c>
    </row>
    <row r="135" spans="2:22" x14ac:dyDescent="0.35">
      <c r="B135" s="144" t="s">
        <v>298</v>
      </c>
      <c r="C135" s="42" t="s">
        <v>1021</v>
      </c>
      <c r="D135" s="50">
        <v>44681</v>
      </c>
      <c r="E135" s="57">
        <v>44711</v>
      </c>
      <c r="F135" s="42" t="s">
        <v>626</v>
      </c>
      <c r="G135" s="42" t="s">
        <v>180</v>
      </c>
      <c r="H135" s="42" t="s">
        <v>45</v>
      </c>
      <c r="I135" s="42" t="s">
        <v>46</v>
      </c>
      <c r="J135" s="93" t="s">
        <v>1035</v>
      </c>
      <c r="K135" s="60">
        <v>37179</v>
      </c>
      <c r="L135" s="5">
        <v>111.334</v>
      </c>
      <c r="M135" s="100">
        <v>4139286.7860000003</v>
      </c>
      <c r="N135" s="86" t="s">
        <v>477</v>
      </c>
      <c r="O135" s="86" t="s">
        <v>17</v>
      </c>
      <c r="P135" s="5" t="s">
        <v>61</v>
      </c>
      <c r="Q135" s="5" t="s">
        <v>65</v>
      </c>
      <c r="R135" s="59">
        <v>44711</v>
      </c>
      <c r="S135" s="5">
        <f t="shared" si="7"/>
        <v>4139286.7860000003</v>
      </c>
      <c r="T135" s="5"/>
      <c r="U135" s="5">
        <f t="shared" si="8"/>
        <v>0</v>
      </c>
      <c r="V135" s="5">
        <f t="shared" si="9"/>
        <v>389.66</v>
      </c>
    </row>
    <row r="136" spans="2:22" x14ac:dyDescent="0.35">
      <c r="B136" s="144" t="s">
        <v>298</v>
      </c>
      <c r="C136" s="42" t="s">
        <v>1021</v>
      </c>
      <c r="D136" s="50">
        <v>44681</v>
      </c>
      <c r="E136" s="57">
        <v>44711</v>
      </c>
      <c r="F136" s="42" t="s">
        <v>626</v>
      </c>
      <c r="G136" s="42" t="s">
        <v>180</v>
      </c>
      <c r="H136" s="42" t="s">
        <v>45</v>
      </c>
      <c r="I136" s="42" t="s">
        <v>46</v>
      </c>
      <c r="J136" s="93" t="s">
        <v>1036</v>
      </c>
      <c r="K136" s="60">
        <v>38507</v>
      </c>
      <c r="L136" s="5">
        <v>111.334</v>
      </c>
      <c r="M136" s="100">
        <v>4287138.3380000005</v>
      </c>
      <c r="N136" s="86" t="s">
        <v>477</v>
      </c>
      <c r="O136" s="86" t="s">
        <v>17</v>
      </c>
      <c r="P136" s="5" t="s">
        <v>61</v>
      </c>
      <c r="Q136" s="5" t="s">
        <v>65</v>
      </c>
      <c r="R136" s="59">
        <v>44711</v>
      </c>
      <c r="S136" s="5">
        <f t="shared" si="7"/>
        <v>4287138.3380000005</v>
      </c>
      <c r="T136" s="5"/>
      <c r="U136" s="5">
        <f t="shared" si="8"/>
        <v>0</v>
      </c>
      <c r="V136" s="5">
        <f t="shared" si="9"/>
        <v>389.66</v>
      </c>
    </row>
    <row r="137" spans="2:22" x14ac:dyDescent="0.35">
      <c r="B137" s="144" t="s">
        <v>298</v>
      </c>
      <c r="C137" s="42" t="s">
        <v>1021</v>
      </c>
      <c r="D137" s="50">
        <v>44681</v>
      </c>
      <c r="E137" s="57">
        <v>44711</v>
      </c>
      <c r="F137" s="42" t="s">
        <v>626</v>
      </c>
      <c r="G137" s="42" t="s">
        <v>180</v>
      </c>
      <c r="H137" s="42" t="s">
        <v>45</v>
      </c>
      <c r="I137" s="42" t="s">
        <v>46</v>
      </c>
      <c r="J137" s="93" t="s">
        <v>1037</v>
      </c>
      <c r="K137" s="60">
        <v>1970</v>
      </c>
      <c r="L137" s="5">
        <v>111.334</v>
      </c>
      <c r="M137" s="100">
        <v>219327.98</v>
      </c>
      <c r="N137" s="86" t="s">
        <v>823</v>
      </c>
      <c r="O137" s="86" t="s">
        <v>16</v>
      </c>
      <c r="P137" s="5" t="s">
        <v>61</v>
      </c>
      <c r="Q137" s="5" t="s">
        <v>876</v>
      </c>
      <c r="R137" s="59">
        <v>44711</v>
      </c>
      <c r="S137" s="5">
        <f t="shared" si="7"/>
        <v>219327.98</v>
      </c>
      <c r="T137" s="5"/>
      <c r="U137" s="5">
        <f t="shared" si="8"/>
        <v>0</v>
      </c>
      <c r="V137" s="5">
        <f t="shared" si="9"/>
        <v>389.66</v>
      </c>
    </row>
    <row r="138" spans="2:22" x14ac:dyDescent="0.35">
      <c r="B138" s="144" t="s">
        <v>298</v>
      </c>
      <c r="C138" s="42" t="s">
        <v>1021</v>
      </c>
      <c r="D138" s="50">
        <v>44681</v>
      </c>
      <c r="E138" s="57">
        <v>44711</v>
      </c>
      <c r="F138" s="42" t="s">
        <v>626</v>
      </c>
      <c r="G138" s="42" t="s">
        <v>180</v>
      </c>
      <c r="H138" s="42" t="s">
        <v>45</v>
      </c>
      <c r="I138" s="42" t="s">
        <v>46</v>
      </c>
      <c r="J138" s="93" t="s">
        <v>1038</v>
      </c>
      <c r="K138" s="60">
        <v>92740</v>
      </c>
      <c r="L138" s="5">
        <v>111.334</v>
      </c>
      <c r="M138" s="100">
        <v>10325115.16</v>
      </c>
      <c r="N138" s="86" t="s">
        <v>823</v>
      </c>
      <c r="O138" s="86" t="s">
        <v>16</v>
      </c>
      <c r="P138" s="5" t="s">
        <v>72</v>
      </c>
      <c r="Q138" s="5" t="s">
        <v>913</v>
      </c>
      <c r="R138" s="59">
        <v>44711</v>
      </c>
      <c r="S138" s="5">
        <f t="shared" si="7"/>
        <v>10325115.16</v>
      </c>
      <c r="T138" s="5"/>
      <c r="U138" s="5">
        <f t="shared" si="8"/>
        <v>0</v>
      </c>
      <c r="V138" s="5">
        <f t="shared" si="9"/>
        <v>389.66</v>
      </c>
    </row>
    <row r="139" spans="2:22" x14ac:dyDescent="0.35">
      <c r="B139" s="144" t="s">
        <v>298</v>
      </c>
      <c r="C139" s="42" t="s">
        <v>1021</v>
      </c>
      <c r="D139" s="50">
        <v>44681</v>
      </c>
      <c r="E139" s="57">
        <v>44711</v>
      </c>
      <c r="F139" s="42" t="s">
        <v>626</v>
      </c>
      <c r="G139" s="42" t="s">
        <v>180</v>
      </c>
      <c r="H139" s="42" t="s">
        <v>45</v>
      </c>
      <c r="I139" s="42" t="s">
        <v>46</v>
      </c>
      <c r="J139" s="93" t="s">
        <v>1039</v>
      </c>
      <c r="K139" s="60">
        <v>168478</v>
      </c>
      <c r="L139" s="5">
        <v>111.334</v>
      </c>
      <c r="M139" s="100">
        <v>18757329.651999999</v>
      </c>
      <c r="N139" s="86" t="s">
        <v>823</v>
      </c>
      <c r="O139" s="86" t="s">
        <v>16</v>
      </c>
      <c r="P139" s="5" t="s">
        <v>72</v>
      </c>
      <c r="Q139" s="5" t="s">
        <v>913</v>
      </c>
      <c r="R139" s="59">
        <v>44711</v>
      </c>
      <c r="S139" s="5">
        <f t="shared" si="7"/>
        <v>18757329.651999999</v>
      </c>
      <c r="T139" s="5"/>
      <c r="U139" s="5">
        <f t="shared" si="8"/>
        <v>0</v>
      </c>
      <c r="V139" s="5">
        <f t="shared" si="9"/>
        <v>389.66</v>
      </c>
    </row>
    <row r="140" spans="2:22" x14ac:dyDescent="0.35">
      <c r="B140" s="144" t="s">
        <v>298</v>
      </c>
      <c r="C140" s="42" t="s">
        <v>1021</v>
      </c>
      <c r="D140" s="50">
        <v>44681</v>
      </c>
      <c r="E140" s="57">
        <v>44711</v>
      </c>
      <c r="F140" s="42" t="s">
        <v>626</v>
      </c>
      <c r="G140" s="42" t="s">
        <v>180</v>
      </c>
      <c r="H140" s="42" t="s">
        <v>45</v>
      </c>
      <c r="I140" s="42" t="s">
        <v>46</v>
      </c>
      <c r="J140" s="93" t="s">
        <v>1040</v>
      </c>
      <c r="K140" s="60">
        <v>163787</v>
      </c>
      <c r="L140" s="5">
        <v>111.334</v>
      </c>
      <c r="M140" s="100">
        <v>18235061.857999999</v>
      </c>
      <c r="N140" s="86" t="s">
        <v>823</v>
      </c>
      <c r="O140" s="86" t="s">
        <v>16</v>
      </c>
      <c r="P140" s="5" t="s">
        <v>72</v>
      </c>
      <c r="Q140" s="5" t="s">
        <v>913</v>
      </c>
      <c r="R140" s="59">
        <v>44711</v>
      </c>
      <c r="S140" s="5">
        <f t="shared" si="7"/>
        <v>18235061.857999999</v>
      </c>
      <c r="T140" s="5"/>
      <c r="U140" s="5">
        <f t="shared" si="8"/>
        <v>0</v>
      </c>
      <c r="V140" s="5">
        <f t="shared" si="9"/>
        <v>389.66</v>
      </c>
    </row>
    <row r="141" spans="2:22" x14ac:dyDescent="0.35">
      <c r="B141" s="144" t="s">
        <v>298</v>
      </c>
      <c r="C141" s="42" t="s">
        <v>1021</v>
      </c>
      <c r="D141" s="50">
        <v>44681</v>
      </c>
      <c r="E141" s="57">
        <v>44711</v>
      </c>
      <c r="F141" s="42" t="s">
        <v>626</v>
      </c>
      <c r="G141" s="42" t="s">
        <v>180</v>
      </c>
      <c r="H141" s="42" t="s">
        <v>45</v>
      </c>
      <c r="I141" s="42" t="s">
        <v>46</v>
      </c>
      <c r="J141" s="93" t="s">
        <v>1041</v>
      </c>
      <c r="K141" s="60">
        <v>169637</v>
      </c>
      <c r="L141" s="5">
        <v>111.334</v>
      </c>
      <c r="M141" s="100">
        <v>18886365.758000001</v>
      </c>
      <c r="N141" s="86" t="s">
        <v>823</v>
      </c>
      <c r="O141" s="86" t="s">
        <v>16</v>
      </c>
      <c r="P141" s="5" t="s">
        <v>72</v>
      </c>
      <c r="Q141" s="5" t="s">
        <v>913</v>
      </c>
      <c r="R141" s="59">
        <v>44711</v>
      </c>
      <c r="S141" s="5">
        <f t="shared" si="7"/>
        <v>18886365.758000001</v>
      </c>
      <c r="T141" s="5"/>
      <c r="U141" s="5">
        <f t="shared" si="8"/>
        <v>0</v>
      </c>
      <c r="V141" s="5">
        <f t="shared" si="9"/>
        <v>389.66</v>
      </c>
    </row>
    <row r="142" spans="2:22" x14ac:dyDescent="0.35">
      <c r="B142" s="144" t="s">
        <v>298</v>
      </c>
      <c r="C142" s="42" t="s">
        <v>1021</v>
      </c>
      <c r="D142" s="50">
        <v>44681</v>
      </c>
      <c r="E142" s="57">
        <v>44711</v>
      </c>
      <c r="F142" s="42" t="s">
        <v>626</v>
      </c>
      <c r="G142" s="42" t="s">
        <v>180</v>
      </c>
      <c r="H142" s="42" t="s">
        <v>45</v>
      </c>
      <c r="I142" s="42" t="s">
        <v>46</v>
      </c>
      <c r="J142" s="93" t="s">
        <v>1042</v>
      </c>
      <c r="K142" s="60">
        <v>187170</v>
      </c>
      <c r="L142" s="5">
        <v>111.334</v>
      </c>
      <c r="M142" s="100">
        <v>20838384.780000001</v>
      </c>
      <c r="N142" s="86" t="s">
        <v>823</v>
      </c>
      <c r="O142" s="86" t="s">
        <v>16</v>
      </c>
      <c r="P142" s="5" t="s">
        <v>72</v>
      </c>
      <c r="Q142" s="5" t="s">
        <v>913</v>
      </c>
      <c r="R142" s="59">
        <v>44711</v>
      </c>
      <c r="S142" s="5">
        <f t="shared" si="7"/>
        <v>20838384.780000001</v>
      </c>
      <c r="T142" s="5"/>
      <c r="U142" s="5">
        <f t="shared" si="8"/>
        <v>0</v>
      </c>
      <c r="V142" s="5">
        <f t="shared" si="9"/>
        <v>389.66</v>
      </c>
    </row>
    <row r="143" spans="2:22" x14ac:dyDescent="0.35">
      <c r="B143" s="144" t="s">
        <v>298</v>
      </c>
      <c r="C143" s="42" t="s">
        <v>1043</v>
      </c>
      <c r="D143" s="50">
        <v>44659</v>
      </c>
      <c r="E143" s="57">
        <v>44689</v>
      </c>
      <c r="F143" s="42" t="s">
        <v>1044</v>
      </c>
      <c r="G143" s="42" t="s">
        <v>76</v>
      </c>
      <c r="H143" s="42" t="s">
        <v>77</v>
      </c>
      <c r="I143" s="42" t="s">
        <v>78</v>
      </c>
      <c r="J143" s="93" t="s">
        <v>1045</v>
      </c>
      <c r="K143" s="60">
        <v>946355</v>
      </c>
      <c r="L143" s="5">
        <v>105.926</v>
      </c>
      <c r="M143" s="100">
        <v>100243599.73</v>
      </c>
      <c r="N143" s="86" t="s">
        <v>67</v>
      </c>
      <c r="O143" s="86" t="s">
        <v>15</v>
      </c>
      <c r="P143" s="5" t="s">
        <v>81</v>
      </c>
      <c r="Q143" s="5" t="s">
        <v>833</v>
      </c>
      <c r="R143" s="59">
        <v>44689</v>
      </c>
      <c r="S143" s="5"/>
      <c r="T143" s="5">
        <f>M143*V143</f>
        <v>39060921070.791801</v>
      </c>
      <c r="U143" s="5">
        <f t="shared" si="8"/>
        <v>100243599.73</v>
      </c>
      <c r="V143" s="5">
        <f t="shared" si="9"/>
        <v>389.66</v>
      </c>
    </row>
    <row r="144" spans="2:22" x14ac:dyDescent="0.35">
      <c r="B144" s="144" t="s">
        <v>298</v>
      </c>
      <c r="C144" s="42" t="s">
        <v>1046</v>
      </c>
      <c r="D144" s="50">
        <v>44659</v>
      </c>
      <c r="E144" s="57">
        <v>44689</v>
      </c>
      <c r="F144" s="42" t="s">
        <v>1044</v>
      </c>
      <c r="G144" s="42" t="s">
        <v>76</v>
      </c>
      <c r="H144" s="42" t="s">
        <v>77</v>
      </c>
      <c r="I144" s="42" t="s">
        <v>78</v>
      </c>
      <c r="J144" s="93" t="s">
        <v>1047</v>
      </c>
      <c r="K144" s="60">
        <v>100000</v>
      </c>
      <c r="L144" s="5">
        <v>105.926</v>
      </c>
      <c r="M144" s="100">
        <v>10592600</v>
      </c>
      <c r="N144" s="86" t="s">
        <v>80</v>
      </c>
      <c r="O144" s="86" t="s">
        <v>14</v>
      </c>
      <c r="P144" s="5" t="s">
        <v>92</v>
      </c>
      <c r="Q144" s="5" t="s">
        <v>842</v>
      </c>
      <c r="R144" s="59">
        <v>44689</v>
      </c>
      <c r="S144" s="5">
        <f t="shared" si="7"/>
        <v>10592600</v>
      </c>
      <c r="T144" s="5"/>
      <c r="U144" s="5">
        <f t="shared" si="8"/>
        <v>0</v>
      </c>
      <c r="V144" s="5">
        <f t="shared" si="9"/>
        <v>389.66</v>
      </c>
    </row>
    <row r="145" spans="2:22" x14ac:dyDescent="0.35">
      <c r="B145" s="144" t="s">
        <v>298</v>
      </c>
      <c r="C145" s="42" t="s">
        <v>929</v>
      </c>
      <c r="D145" s="50">
        <v>44678</v>
      </c>
      <c r="E145" s="57">
        <v>44768</v>
      </c>
      <c r="F145" s="42" t="s">
        <v>277</v>
      </c>
      <c r="G145" s="42" t="s">
        <v>76</v>
      </c>
      <c r="H145" s="42" t="s">
        <v>77</v>
      </c>
      <c r="I145" s="42" t="s">
        <v>78</v>
      </c>
      <c r="J145" s="93" t="s">
        <v>1048</v>
      </c>
      <c r="K145" s="60">
        <v>450000</v>
      </c>
      <c r="L145" s="5">
        <v>110.771</v>
      </c>
      <c r="M145" s="100">
        <v>49846950</v>
      </c>
      <c r="N145" s="86" t="s">
        <v>477</v>
      </c>
      <c r="O145" s="86" t="s">
        <v>17</v>
      </c>
      <c r="P145" s="5" t="s">
        <v>81</v>
      </c>
      <c r="Q145" s="5" t="s">
        <v>833</v>
      </c>
      <c r="R145" s="59">
        <v>44768</v>
      </c>
      <c r="S145" s="5">
        <f t="shared" si="7"/>
        <v>49846950</v>
      </c>
      <c r="T145" s="5">
        <f>M145*V145</f>
        <v>19423362537</v>
      </c>
      <c r="U145" s="5">
        <f t="shared" si="8"/>
        <v>0</v>
      </c>
      <c r="V145" s="5">
        <f t="shared" si="9"/>
        <v>389.66</v>
      </c>
    </row>
    <row r="146" spans="2:22" x14ac:dyDescent="0.35">
      <c r="B146" s="144" t="s">
        <v>298</v>
      </c>
      <c r="C146" s="42" t="s">
        <v>929</v>
      </c>
      <c r="D146" s="50">
        <v>44678</v>
      </c>
      <c r="E146" s="57">
        <v>44768</v>
      </c>
      <c r="F146" s="42" t="s">
        <v>277</v>
      </c>
      <c r="G146" s="42" t="s">
        <v>76</v>
      </c>
      <c r="H146" s="42" t="s">
        <v>77</v>
      </c>
      <c r="I146" s="42" t="s">
        <v>78</v>
      </c>
      <c r="J146" s="93" t="s">
        <v>1049</v>
      </c>
      <c r="K146" s="60">
        <v>497145</v>
      </c>
      <c r="L146" s="5">
        <v>110.771</v>
      </c>
      <c r="M146" s="100">
        <v>55069248.795000002</v>
      </c>
      <c r="N146" s="86" t="s">
        <v>67</v>
      </c>
      <c r="O146" s="86" t="s">
        <v>15</v>
      </c>
      <c r="P146" s="5" t="s">
        <v>81</v>
      </c>
      <c r="Q146" s="5" t="s">
        <v>833</v>
      </c>
      <c r="R146" s="59">
        <v>44768</v>
      </c>
      <c r="S146" s="5">
        <f t="shared" si="7"/>
        <v>55069248.795000002</v>
      </c>
      <c r="T146" s="5">
        <f>M146*V146</f>
        <v>21458283485.459702</v>
      </c>
      <c r="U146" s="5">
        <f t="shared" si="8"/>
        <v>0</v>
      </c>
      <c r="V146" s="5">
        <f t="shared" si="9"/>
        <v>389.66</v>
      </c>
    </row>
    <row r="147" spans="2:22" x14ac:dyDescent="0.35">
      <c r="B147" s="144" t="s">
        <v>298</v>
      </c>
      <c r="C147" s="42" t="s">
        <v>142</v>
      </c>
      <c r="D147" s="50">
        <v>44678</v>
      </c>
      <c r="E147" s="57">
        <v>44708</v>
      </c>
      <c r="F147" s="42" t="s">
        <v>277</v>
      </c>
      <c r="G147" s="42" t="s">
        <v>76</v>
      </c>
      <c r="H147" s="42" t="s">
        <v>77</v>
      </c>
      <c r="I147" s="42" t="s">
        <v>78</v>
      </c>
      <c r="J147" s="93" t="s">
        <v>1050</v>
      </c>
      <c r="K147" s="60">
        <v>100000</v>
      </c>
      <c r="L147" s="5">
        <v>110.771</v>
      </c>
      <c r="M147" s="100">
        <v>11077100</v>
      </c>
      <c r="N147" s="86" t="s">
        <v>80</v>
      </c>
      <c r="O147" s="86" t="s">
        <v>14</v>
      </c>
      <c r="P147" s="5" t="s">
        <v>92</v>
      </c>
      <c r="Q147" s="5" t="s">
        <v>842</v>
      </c>
      <c r="R147" s="59">
        <v>44708</v>
      </c>
      <c r="S147" s="5">
        <f t="shared" si="7"/>
        <v>11077100</v>
      </c>
      <c r="T147" s="5"/>
      <c r="U147" s="5">
        <f t="shared" si="8"/>
        <v>0</v>
      </c>
      <c r="V147" s="5">
        <f t="shared" si="9"/>
        <v>389.66</v>
      </c>
    </row>
    <row r="148" spans="2:22" x14ac:dyDescent="0.35">
      <c r="B148" s="144" t="s">
        <v>298</v>
      </c>
      <c r="C148" s="42" t="s">
        <v>623</v>
      </c>
      <c r="D148" s="50">
        <v>44663</v>
      </c>
      <c r="E148" s="57">
        <v>44693</v>
      </c>
      <c r="F148" s="42" t="s">
        <v>1051</v>
      </c>
      <c r="G148" s="42" t="s">
        <v>102</v>
      </c>
      <c r="H148" s="42" t="s">
        <v>249</v>
      </c>
      <c r="I148" s="42" t="s">
        <v>46</v>
      </c>
      <c r="J148" s="93" t="s">
        <v>1052</v>
      </c>
      <c r="K148" s="60">
        <v>673550</v>
      </c>
      <c r="L148" s="5">
        <v>104.904</v>
      </c>
      <c r="M148" s="100">
        <v>70658089.200000003</v>
      </c>
      <c r="N148" s="86" t="s">
        <v>823</v>
      </c>
      <c r="O148" s="86" t="s">
        <v>16</v>
      </c>
      <c r="P148" s="5" t="s">
        <v>456</v>
      </c>
      <c r="Q148" s="5" t="s">
        <v>1053</v>
      </c>
      <c r="R148" s="59">
        <v>44693</v>
      </c>
      <c r="S148" s="5">
        <f t="shared" si="7"/>
        <v>70658089.200000003</v>
      </c>
      <c r="T148" s="5"/>
      <c r="U148" s="5">
        <f t="shared" si="8"/>
        <v>0</v>
      </c>
      <c r="V148" s="5">
        <f t="shared" si="9"/>
        <v>389.66</v>
      </c>
    </row>
    <row r="149" spans="2:22" x14ac:dyDescent="0.35">
      <c r="B149" s="144" t="s">
        <v>298</v>
      </c>
      <c r="C149" s="42" t="s">
        <v>843</v>
      </c>
      <c r="D149" s="50">
        <v>44680</v>
      </c>
      <c r="E149" s="57">
        <v>44770</v>
      </c>
      <c r="F149" s="42" t="s">
        <v>1054</v>
      </c>
      <c r="G149" s="42" t="s">
        <v>102</v>
      </c>
      <c r="H149" s="42" t="s">
        <v>931</v>
      </c>
      <c r="I149" s="42" t="s">
        <v>46</v>
      </c>
      <c r="J149" s="93" t="s">
        <v>1055</v>
      </c>
      <c r="K149" s="60">
        <v>650058</v>
      </c>
      <c r="L149" s="5">
        <v>111.05500000000001</v>
      </c>
      <c r="M149" s="100">
        <v>72192191.189999998</v>
      </c>
      <c r="N149" s="86" t="s">
        <v>823</v>
      </c>
      <c r="O149" s="86" t="s">
        <v>14</v>
      </c>
      <c r="P149" s="5" t="s">
        <v>81</v>
      </c>
      <c r="Q149" s="5" t="s">
        <v>838</v>
      </c>
      <c r="R149" s="59">
        <v>44770</v>
      </c>
      <c r="S149" s="5"/>
      <c r="T149" s="5">
        <f>M149*V149</f>
        <v>28130409219.095402</v>
      </c>
      <c r="U149" s="5">
        <f t="shared" si="8"/>
        <v>72192191.189999998</v>
      </c>
      <c r="V149" s="5">
        <f t="shared" si="9"/>
        <v>389.66</v>
      </c>
    </row>
    <row r="150" spans="2:22" x14ac:dyDescent="0.35">
      <c r="B150" s="144" t="s">
        <v>298</v>
      </c>
      <c r="C150" s="42" t="s">
        <v>929</v>
      </c>
      <c r="D150" s="50">
        <v>44677</v>
      </c>
      <c r="E150" s="57">
        <v>44767</v>
      </c>
      <c r="F150" s="42" t="s">
        <v>1056</v>
      </c>
      <c r="G150" s="42" t="s">
        <v>107</v>
      </c>
      <c r="H150" s="42" t="s">
        <v>108</v>
      </c>
      <c r="I150" s="42" t="s">
        <v>78</v>
      </c>
      <c r="J150" s="93" t="s">
        <v>1057</v>
      </c>
      <c r="K150" s="60">
        <v>497500</v>
      </c>
      <c r="L150" s="5">
        <v>112.14400000000001</v>
      </c>
      <c r="M150" s="100">
        <v>55791640</v>
      </c>
      <c r="N150" s="86" t="s">
        <v>477</v>
      </c>
      <c r="O150" s="86" t="s">
        <v>17</v>
      </c>
      <c r="P150" s="5" t="s">
        <v>81</v>
      </c>
      <c r="Q150" s="5" t="s">
        <v>833</v>
      </c>
      <c r="R150" s="59">
        <v>44767</v>
      </c>
      <c r="S150" s="5"/>
      <c r="T150" s="5">
        <f>M150*V150</f>
        <v>21739770442.400002</v>
      </c>
      <c r="U150" s="5">
        <f t="shared" si="8"/>
        <v>55791640</v>
      </c>
      <c r="V150" s="5">
        <f t="shared" si="9"/>
        <v>389.66</v>
      </c>
    </row>
    <row r="151" spans="2:22" x14ac:dyDescent="0.35">
      <c r="B151" s="144" t="s">
        <v>298</v>
      </c>
      <c r="C151" s="42" t="s">
        <v>929</v>
      </c>
      <c r="D151" s="50">
        <v>44677</v>
      </c>
      <c r="E151" s="57">
        <v>44767</v>
      </c>
      <c r="F151" s="42" t="s">
        <v>1056</v>
      </c>
      <c r="G151" s="42" t="s">
        <v>107</v>
      </c>
      <c r="H151" s="42" t="s">
        <v>108</v>
      </c>
      <c r="I151" s="42" t="s">
        <v>78</v>
      </c>
      <c r="J151" s="93" t="s">
        <v>1058</v>
      </c>
      <c r="K151" s="60">
        <v>500726</v>
      </c>
      <c r="L151" s="5">
        <v>112.14400000000001</v>
      </c>
      <c r="M151" s="100">
        <v>56153416.544</v>
      </c>
      <c r="N151" s="86" t="s">
        <v>67</v>
      </c>
      <c r="O151" s="86" t="s">
        <v>15</v>
      </c>
      <c r="P151" s="5" t="s">
        <v>81</v>
      </c>
      <c r="Q151" s="5" t="s">
        <v>833</v>
      </c>
      <c r="R151" s="59">
        <v>44767</v>
      </c>
      <c r="S151" s="5"/>
      <c r="T151" s="5">
        <f>M151*V151</f>
        <v>21880740290.535042</v>
      </c>
      <c r="U151" s="5">
        <f t="shared" si="8"/>
        <v>56153416.544</v>
      </c>
      <c r="V151" s="5">
        <f t="shared" si="9"/>
        <v>389.66</v>
      </c>
    </row>
    <row r="152" spans="2:22" x14ac:dyDescent="0.35">
      <c r="B152" s="144" t="s">
        <v>298</v>
      </c>
      <c r="C152" s="42" t="s">
        <v>429</v>
      </c>
      <c r="D152" s="50">
        <v>44668</v>
      </c>
      <c r="E152" s="57">
        <v>44758</v>
      </c>
      <c r="F152" s="42" t="s">
        <v>1059</v>
      </c>
      <c r="G152" s="42" t="s">
        <v>112</v>
      </c>
      <c r="H152" s="42" t="s">
        <v>163</v>
      </c>
      <c r="I152" s="42" t="s">
        <v>78</v>
      </c>
      <c r="J152" s="93" t="s">
        <v>1060</v>
      </c>
      <c r="K152" s="60">
        <v>450000</v>
      </c>
      <c r="L152" s="5">
        <v>107.429</v>
      </c>
      <c r="M152" s="100">
        <v>48343050</v>
      </c>
      <c r="N152" s="86" t="s">
        <v>477</v>
      </c>
      <c r="O152" s="86" t="s">
        <v>17</v>
      </c>
      <c r="P152" s="5" t="s">
        <v>81</v>
      </c>
      <c r="Q152" s="5" t="s">
        <v>833</v>
      </c>
      <c r="R152" s="59">
        <v>44758</v>
      </c>
      <c r="S152" s="5"/>
      <c r="T152" s="5">
        <f>M152*V152</f>
        <v>18837352863</v>
      </c>
      <c r="U152" s="5">
        <f t="shared" si="8"/>
        <v>48343050</v>
      </c>
      <c r="V152" s="5">
        <f t="shared" si="9"/>
        <v>389.66</v>
      </c>
    </row>
    <row r="153" spans="2:22" x14ac:dyDescent="0.35">
      <c r="B153" s="144" t="s">
        <v>298</v>
      </c>
      <c r="C153" s="42" t="s">
        <v>429</v>
      </c>
      <c r="D153" s="50">
        <v>44668</v>
      </c>
      <c r="E153" s="57">
        <v>44758</v>
      </c>
      <c r="F153" s="42" t="s">
        <v>1059</v>
      </c>
      <c r="G153" s="42" t="s">
        <v>112</v>
      </c>
      <c r="H153" s="42" t="s">
        <v>163</v>
      </c>
      <c r="I153" s="42" t="s">
        <v>78</v>
      </c>
      <c r="J153" s="93" t="s">
        <v>1061</v>
      </c>
      <c r="K153" s="60">
        <v>502686</v>
      </c>
      <c r="L153" s="5">
        <v>107.429</v>
      </c>
      <c r="M153" s="100">
        <v>54003054.289999999</v>
      </c>
      <c r="N153" s="86" t="s">
        <v>67</v>
      </c>
      <c r="O153" s="86" t="s">
        <v>15</v>
      </c>
      <c r="P153" s="5" t="s">
        <v>81</v>
      </c>
      <c r="Q153" s="5" t="s">
        <v>833</v>
      </c>
      <c r="R153" s="59">
        <v>44758</v>
      </c>
      <c r="S153" s="5"/>
      <c r="T153" s="5">
        <f>M153*V153</f>
        <v>21042830134.641399</v>
      </c>
      <c r="U153" s="5">
        <f t="shared" si="8"/>
        <v>54003054.289999999</v>
      </c>
      <c r="V153" s="5">
        <f t="shared" si="9"/>
        <v>389.66</v>
      </c>
    </row>
    <row r="154" spans="2:22" x14ac:dyDescent="0.35">
      <c r="B154" s="144" t="s">
        <v>298</v>
      </c>
      <c r="C154" s="42" t="s">
        <v>836</v>
      </c>
      <c r="D154" s="50">
        <v>44661</v>
      </c>
      <c r="E154" s="57">
        <v>44751</v>
      </c>
      <c r="F154" s="42" t="s">
        <v>1062</v>
      </c>
      <c r="G154" s="42" t="s">
        <v>208</v>
      </c>
      <c r="H154" s="42" t="s">
        <v>121</v>
      </c>
      <c r="I154" s="42" t="s">
        <v>46</v>
      </c>
      <c r="J154" s="93" t="s">
        <v>1063</v>
      </c>
      <c r="K154" s="60">
        <v>934565</v>
      </c>
      <c r="L154" s="5">
        <v>106.336</v>
      </c>
      <c r="M154" s="100">
        <v>99377903.840000004</v>
      </c>
      <c r="N154" s="86" t="s">
        <v>823</v>
      </c>
      <c r="O154" s="86" t="s">
        <v>14</v>
      </c>
      <c r="P154" s="5" t="s">
        <v>81</v>
      </c>
      <c r="Q154" s="5" t="s">
        <v>838</v>
      </c>
      <c r="R154" s="59">
        <v>44751</v>
      </c>
      <c r="S154" s="5"/>
      <c r="T154" s="5">
        <f>M154*V154</f>
        <v>38723594010.294403</v>
      </c>
      <c r="U154" s="5">
        <f t="shared" si="8"/>
        <v>99377903.840000004</v>
      </c>
      <c r="V154" s="5">
        <f t="shared" si="9"/>
        <v>389.66</v>
      </c>
    </row>
    <row r="155" spans="2:22" x14ac:dyDescent="0.35">
      <c r="B155" s="144" t="s">
        <v>298</v>
      </c>
      <c r="C155" s="42" t="s">
        <v>1064</v>
      </c>
      <c r="D155" s="50">
        <v>44676</v>
      </c>
      <c r="E155" s="57">
        <v>44766</v>
      </c>
      <c r="F155" s="42" t="s">
        <v>1065</v>
      </c>
      <c r="G155" s="42" t="s">
        <v>208</v>
      </c>
      <c r="H155" s="42" t="s">
        <v>121</v>
      </c>
      <c r="I155" s="42" t="s">
        <v>46</v>
      </c>
      <c r="J155" s="93" t="s">
        <v>1066</v>
      </c>
      <c r="K155" s="60">
        <v>948235</v>
      </c>
      <c r="L155" s="5">
        <v>107.919</v>
      </c>
      <c r="M155" s="100">
        <v>102332572.965</v>
      </c>
      <c r="N155" s="86" t="s">
        <v>823</v>
      </c>
      <c r="O155" s="86" t="s">
        <v>14</v>
      </c>
      <c r="P155" s="5" t="s">
        <v>81</v>
      </c>
      <c r="Q155" s="5" t="s">
        <v>838</v>
      </c>
      <c r="R155" s="59">
        <v>44766</v>
      </c>
      <c r="S155" s="5"/>
      <c r="T155" s="5">
        <f>M155*V155</f>
        <v>39874910381.541901</v>
      </c>
      <c r="U155" s="5">
        <f t="shared" si="8"/>
        <v>102332572.965</v>
      </c>
      <c r="V155" s="5">
        <f t="shared" si="9"/>
        <v>389.66</v>
      </c>
    </row>
    <row r="156" spans="2:22" x14ac:dyDescent="0.35">
      <c r="B156" s="144" t="s">
        <v>298</v>
      </c>
      <c r="C156" s="42" t="s">
        <v>1067</v>
      </c>
      <c r="D156" s="50">
        <v>44681</v>
      </c>
      <c r="E156" s="57">
        <v>44771</v>
      </c>
      <c r="F156" s="42" t="s">
        <v>1068</v>
      </c>
      <c r="G156" s="42" t="s">
        <v>208</v>
      </c>
      <c r="H156" s="42" t="s">
        <v>121</v>
      </c>
      <c r="I156" s="42" t="s">
        <v>46</v>
      </c>
      <c r="J156" s="93" t="s">
        <v>1069</v>
      </c>
      <c r="K156" s="60">
        <v>320015</v>
      </c>
      <c r="L156" s="5">
        <v>112.614</v>
      </c>
      <c r="M156" s="100">
        <v>36038169.210000001</v>
      </c>
      <c r="N156" s="86" t="s">
        <v>823</v>
      </c>
      <c r="O156" s="86" t="s">
        <v>14</v>
      </c>
      <c r="P156" s="5" t="s">
        <v>81</v>
      </c>
      <c r="Q156" s="5" t="s">
        <v>838</v>
      </c>
      <c r="R156" s="59">
        <v>44771</v>
      </c>
      <c r="S156" s="5"/>
      <c r="T156" s="5">
        <f>M156*V156</f>
        <v>14042633014.368601</v>
      </c>
      <c r="U156" s="5">
        <f t="shared" si="8"/>
        <v>36038169.210000001</v>
      </c>
      <c r="V156" s="5">
        <f t="shared" si="9"/>
        <v>389.66</v>
      </c>
    </row>
    <row r="157" spans="2:22" x14ac:dyDescent="0.35">
      <c r="B157" s="144" t="s">
        <v>298</v>
      </c>
      <c r="C157" s="42" t="s">
        <v>383</v>
      </c>
      <c r="D157" s="50">
        <v>44657</v>
      </c>
      <c r="E157" s="57">
        <v>44687</v>
      </c>
      <c r="F157" s="42" t="s">
        <v>1070</v>
      </c>
      <c r="G157" s="42" t="s">
        <v>129</v>
      </c>
      <c r="H157" s="42" t="s">
        <v>136</v>
      </c>
      <c r="I157" s="42" t="s">
        <v>46</v>
      </c>
      <c r="J157" s="93" t="s">
        <v>1071</v>
      </c>
      <c r="K157" s="60">
        <v>348692</v>
      </c>
      <c r="L157" s="5">
        <v>108.655</v>
      </c>
      <c r="M157" s="100">
        <v>37887129.259999998</v>
      </c>
      <c r="N157" s="86" t="s">
        <v>477</v>
      </c>
      <c r="O157" s="86" t="s">
        <v>17</v>
      </c>
      <c r="P157" s="5" t="s">
        <v>61</v>
      </c>
      <c r="Q157" s="5" t="s">
        <v>65</v>
      </c>
      <c r="R157" s="59">
        <v>44687</v>
      </c>
      <c r="S157" s="5">
        <f t="shared" ref="S157:S202" si="10">M157</f>
        <v>37887129.259999998</v>
      </c>
      <c r="T157" s="5"/>
      <c r="U157" s="5">
        <f t="shared" si="8"/>
        <v>0</v>
      </c>
      <c r="V157" s="5">
        <f t="shared" si="9"/>
        <v>389.66</v>
      </c>
    </row>
    <row r="158" spans="2:22" x14ac:dyDescent="0.35">
      <c r="B158" s="144" t="s">
        <v>298</v>
      </c>
      <c r="C158" s="42" t="s">
        <v>383</v>
      </c>
      <c r="D158" s="50">
        <v>44657</v>
      </c>
      <c r="E158" s="57">
        <v>44687</v>
      </c>
      <c r="F158" s="42" t="s">
        <v>1070</v>
      </c>
      <c r="G158" s="42" t="s">
        <v>129</v>
      </c>
      <c r="H158" s="42" t="s">
        <v>136</v>
      </c>
      <c r="I158" s="42" t="s">
        <v>46</v>
      </c>
      <c r="J158" s="93" t="s">
        <v>1072</v>
      </c>
      <c r="K158" s="60">
        <v>600000</v>
      </c>
      <c r="L158" s="5">
        <v>108.655</v>
      </c>
      <c r="M158" s="100">
        <v>65193000</v>
      </c>
      <c r="N158" s="86" t="s">
        <v>823</v>
      </c>
      <c r="O158" s="86" t="s">
        <v>16</v>
      </c>
      <c r="P158" s="5" t="s">
        <v>212</v>
      </c>
      <c r="Q158" s="5" t="s">
        <v>1053</v>
      </c>
      <c r="R158" s="59">
        <v>44687</v>
      </c>
      <c r="S158" s="5">
        <f t="shared" si="10"/>
        <v>65193000</v>
      </c>
      <c r="T158" s="5"/>
      <c r="U158" s="5">
        <f t="shared" si="8"/>
        <v>0</v>
      </c>
      <c r="V158" s="5">
        <f t="shared" si="9"/>
        <v>389.66</v>
      </c>
    </row>
    <row r="159" spans="2:22" x14ac:dyDescent="0.35">
      <c r="B159" s="144" t="s">
        <v>298</v>
      </c>
      <c r="C159" s="42" t="s">
        <v>1073</v>
      </c>
      <c r="D159" s="50">
        <v>44662</v>
      </c>
      <c r="E159" s="57">
        <v>44752</v>
      </c>
      <c r="F159" s="42" t="s">
        <v>438</v>
      </c>
      <c r="G159" s="42" t="s">
        <v>129</v>
      </c>
      <c r="H159" s="42" t="s">
        <v>136</v>
      </c>
      <c r="I159" s="42" t="s">
        <v>46</v>
      </c>
      <c r="J159" s="93" t="s">
        <v>1074</v>
      </c>
      <c r="K159" s="60">
        <v>948352</v>
      </c>
      <c r="L159" s="5">
        <v>105.64400000000001</v>
      </c>
      <c r="M159" s="100">
        <v>100187698.68800001</v>
      </c>
      <c r="N159" s="86" t="s">
        <v>823</v>
      </c>
      <c r="O159" s="86" t="s">
        <v>14</v>
      </c>
      <c r="P159" s="5" t="s">
        <v>81</v>
      </c>
      <c r="Q159" s="5" t="s">
        <v>838</v>
      </c>
      <c r="R159" s="59">
        <v>44752</v>
      </c>
      <c r="S159" s="5"/>
      <c r="T159" s="5">
        <f>M159*V159</f>
        <v>39039138670.766083</v>
      </c>
      <c r="U159" s="5">
        <f t="shared" si="8"/>
        <v>100187698.68800001</v>
      </c>
      <c r="V159" s="5">
        <f t="shared" si="9"/>
        <v>389.66</v>
      </c>
    </row>
    <row r="160" spans="2:22" x14ac:dyDescent="0.35">
      <c r="B160" s="144" t="s">
        <v>298</v>
      </c>
      <c r="C160" s="42" t="s">
        <v>1075</v>
      </c>
      <c r="D160" s="50">
        <v>44669</v>
      </c>
      <c r="E160" s="57">
        <v>44699</v>
      </c>
      <c r="F160" s="42" t="s">
        <v>872</v>
      </c>
      <c r="G160" s="42" t="s">
        <v>149</v>
      </c>
      <c r="H160" s="42" t="s">
        <v>1076</v>
      </c>
      <c r="I160" s="42" t="s">
        <v>78</v>
      </c>
      <c r="J160" s="93" t="s">
        <v>1077</v>
      </c>
      <c r="K160" s="60">
        <v>150000</v>
      </c>
      <c r="L160" s="5">
        <v>107.989</v>
      </c>
      <c r="M160" s="100">
        <v>16198350</v>
      </c>
      <c r="N160" s="86" t="s">
        <v>477</v>
      </c>
      <c r="O160" s="86" t="s">
        <v>17</v>
      </c>
      <c r="P160" s="5" t="s">
        <v>61</v>
      </c>
      <c r="Q160" s="5" t="s">
        <v>65</v>
      </c>
      <c r="R160" s="59">
        <v>44699</v>
      </c>
      <c r="S160" s="5">
        <f t="shared" si="10"/>
        <v>16198350</v>
      </c>
      <c r="T160" s="5"/>
      <c r="U160" s="5">
        <f t="shared" si="8"/>
        <v>0</v>
      </c>
      <c r="V160" s="5">
        <f t="shared" si="9"/>
        <v>389.66</v>
      </c>
    </row>
    <row r="161" spans="1:22" x14ac:dyDescent="0.35">
      <c r="B161" s="144" t="s">
        <v>298</v>
      </c>
      <c r="C161" s="42" t="s">
        <v>1075</v>
      </c>
      <c r="D161" s="50">
        <v>44669</v>
      </c>
      <c r="E161" s="57">
        <v>44699</v>
      </c>
      <c r="F161" s="42" t="s">
        <v>872</v>
      </c>
      <c r="G161" s="42" t="s">
        <v>149</v>
      </c>
      <c r="H161" s="42" t="s">
        <v>1076</v>
      </c>
      <c r="I161" s="42" t="s">
        <v>78</v>
      </c>
      <c r="J161" s="93" t="s">
        <v>1078</v>
      </c>
      <c r="K161" s="60">
        <v>50000</v>
      </c>
      <c r="L161" s="5">
        <v>107.989</v>
      </c>
      <c r="M161" s="100">
        <v>5399450</v>
      </c>
      <c r="N161" s="86" t="s">
        <v>477</v>
      </c>
      <c r="O161" s="86" t="s">
        <v>17</v>
      </c>
      <c r="P161" s="5" t="s">
        <v>61</v>
      </c>
      <c r="Q161" s="5" t="s">
        <v>65</v>
      </c>
      <c r="R161" s="59">
        <v>44699</v>
      </c>
      <c r="S161" s="5">
        <f t="shared" si="10"/>
        <v>5399450</v>
      </c>
      <c r="T161" s="5"/>
      <c r="U161" s="5">
        <f t="shared" si="8"/>
        <v>0</v>
      </c>
      <c r="V161" s="5">
        <f t="shared" si="9"/>
        <v>389.66</v>
      </c>
    </row>
    <row r="162" spans="1:22" x14ac:dyDescent="0.35">
      <c r="B162" s="144" t="s">
        <v>298</v>
      </c>
      <c r="C162" s="42" t="s">
        <v>1075</v>
      </c>
      <c r="D162" s="50">
        <v>44669</v>
      </c>
      <c r="E162" s="57">
        <v>44699</v>
      </c>
      <c r="F162" s="42" t="s">
        <v>872</v>
      </c>
      <c r="G162" s="42" t="s">
        <v>149</v>
      </c>
      <c r="H162" s="42" t="s">
        <v>1076</v>
      </c>
      <c r="I162" s="42" t="s">
        <v>78</v>
      </c>
      <c r="J162" s="93" t="s">
        <v>1079</v>
      </c>
      <c r="K162" s="60">
        <v>50000</v>
      </c>
      <c r="L162" s="5">
        <v>107.989</v>
      </c>
      <c r="M162" s="100">
        <v>5399450</v>
      </c>
      <c r="N162" s="86" t="s">
        <v>80</v>
      </c>
      <c r="O162" s="86" t="s">
        <v>14</v>
      </c>
      <c r="P162" s="5" t="s">
        <v>61</v>
      </c>
      <c r="Q162" s="5" t="s">
        <v>876</v>
      </c>
      <c r="R162" s="59">
        <v>44699</v>
      </c>
      <c r="S162" s="5">
        <f t="shared" si="10"/>
        <v>5399450</v>
      </c>
      <c r="T162" s="5"/>
      <c r="U162" s="5">
        <f t="shared" si="8"/>
        <v>0</v>
      </c>
      <c r="V162" s="5">
        <f t="shared" si="9"/>
        <v>389.66</v>
      </c>
    </row>
    <row r="163" spans="1:22" x14ac:dyDescent="0.35">
      <c r="B163" s="144" t="s">
        <v>298</v>
      </c>
      <c r="C163" s="42" t="s">
        <v>1080</v>
      </c>
      <c r="D163" s="50">
        <v>44655</v>
      </c>
      <c r="E163" s="57">
        <v>44745</v>
      </c>
      <c r="F163" s="42" t="s">
        <v>1081</v>
      </c>
      <c r="G163" s="42" t="s">
        <v>162</v>
      </c>
      <c r="H163" s="42" t="s">
        <v>163</v>
      </c>
      <c r="I163" s="42" t="s">
        <v>46</v>
      </c>
      <c r="J163" s="93" t="s">
        <v>1082</v>
      </c>
      <c r="K163" s="60">
        <v>949241</v>
      </c>
      <c r="L163" s="5">
        <v>108.378</v>
      </c>
      <c r="M163" s="100">
        <v>102876841.098</v>
      </c>
      <c r="N163" s="86" t="s">
        <v>823</v>
      </c>
      <c r="O163" s="86" t="s">
        <v>14</v>
      </c>
      <c r="P163" s="5" t="s">
        <v>81</v>
      </c>
      <c r="Q163" s="5" t="s">
        <v>838</v>
      </c>
      <c r="R163" s="59">
        <v>44745</v>
      </c>
      <c r="S163" s="5"/>
      <c r="T163" s="5">
        <f>M163*V163</f>
        <v>40086989902.246681</v>
      </c>
      <c r="U163" s="5">
        <f t="shared" si="8"/>
        <v>102876841.098</v>
      </c>
      <c r="V163" s="5">
        <f t="shared" si="9"/>
        <v>389.66</v>
      </c>
    </row>
    <row r="164" spans="1:22" x14ac:dyDescent="0.35">
      <c r="B164" s="144" t="s">
        <v>298</v>
      </c>
      <c r="C164" s="42" t="s">
        <v>1083</v>
      </c>
      <c r="D164" s="50">
        <v>44667</v>
      </c>
      <c r="E164" s="57">
        <v>44757</v>
      </c>
      <c r="F164" s="42" t="s">
        <v>1084</v>
      </c>
      <c r="G164" s="42" t="s">
        <v>162</v>
      </c>
      <c r="H164" s="42" t="s">
        <v>163</v>
      </c>
      <c r="I164" s="42" t="s">
        <v>46</v>
      </c>
      <c r="J164" s="93" t="s">
        <v>1085</v>
      </c>
      <c r="K164" s="60">
        <v>950348</v>
      </c>
      <c r="L164" s="5">
        <v>107.46899999999999</v>
      </c>
      <c r="M164" s="100">
        <v>102132949.212</v>
      </c>
      <c r="N164" s="86" t="s">
        <v>823</v>
      </c>
      <c r="O164" s="86" t="s">
        <v>14</v>
      </c>
      <c r="P164" s="5" t="s">
        <v>81</v>
      </c>
      <c r="Q164" s="5" t="s">
        <v>838</v>
      </c>
      <c r="R164" s="59">
        <v>44757</v>
      </c>
      <c r="S164" s="5"/>
      <c r="T164" s="5">
        <f>M164*V164</f>
        <v>39797124989.947922</v>
      </c>
      <c r="U164" s="5">
        <f t="shared" si="8"/>
        <v>102132949.212</v>
      </c>
      <c r="V164" s="5">
        <f t="shared" si="9"/>
        <v>389.66</v>
      </c>
    </row>
    <row r="165" spans="1:22" x14ac:dyDescent="0.35">
      <c r="B165" s="144" t="s">
        <v>298</v>
      </c>
      <c r="C165" s="42" t="s">
        <v>1086</v>
      </c>
      <c r="D165" s="50">
        <v>44673</v>
      </c>
      <c r="E165" s="57">
        <v>44763</v>
      </c>
      <c r="F165" s="42" t="s">
        <v>1087</v>
      </c>
      <c r="G165" s="42" t="s">
        <v>162</v>
      </c>
      <c r="H165" s="42" t="s">
        <v>163</v>
      </c>
      <c r="I165" s="42" t="s">
        <v>46</v>
      </c>
      <c r="J165" s="93" t="s">
        <v>1088</v>
      </c>
      <c r="K165" s="60">
        <v>950094</v>
      </c>
      <c r="L165" s="5">
        <v>112.164</v>
      </c>
      <c r="M165" s="100">
        <v>106566343.41600001</v>
      </c>
      <c r="N165" s="86" t="s">
        <v>823</v>
      </c>
      <c r="O165" s="86" t="s">
        <v>14</v>
      </c>
      <c r="P165" s="5" t="s">
        <v>81</v>
      </c>
      <c r="Q165" s="5" t="s">
        <v>838</v>
      </c>
      <c r="R165" s="59">
        <v>44763</v>
      </c>
      <c r="S165" s="5"/>
      <c r="T165" s="5">
        <f>M165*V165</f>
        <v>41524641375.478569</v>
      </c>
      <c r="U165" s="5">
        <f t="shared" si="8"/>
        <v>106566343.41600001</v>
      </c>
      <c r="V165" s="5">
        <f t="shared" si="9"/>
        <v>389.66</v>
      </c>
    </row>
    <row r="166" spans="1:22" x14ac:dyDescent="0.35">
      <c r="B166" s="144" t="s">
        <v>298</v>
      </c>
      <c r="C166" s="42" t="s">
        <v>74</v>
      </c>
      <c r="D166" s="50">
        <v>44678</v>
      </c>
      <c r="E166" s="57">
        <v>44768</v>
      </c>
      <c r="F166" s="42" t="s">
        <v>1089</v>
      </c>
      <c r="G166" s="42" t="s">
        <v>162</v>
      </c>
      <c r="H166" s="42" t="s">
        <v>163</v>
      </c>
      <c r="I166" s="42" t="s">
        <v>46</v>
      </c>
      <c r="J166" s="93" t="s">
        <v>1090</v>
      </c>
      <c r="K166" s="60">
        <v>949429</v>
      </c>
      <c r="L166" s="5">
        <v>105.816</v>
      </c>
      <c r="M166" s="100">
        <v>100464779.064</v>
      </c>
      <c r="N166" s="86" t="s">
        <v>823</v>
      </c>
      <c r="O166" s="86" t="s">
        <v>14</v>
      </c>
      <c r="P166" s="5" t="s">
        <v>81</v>
      </c>
      <c r="Q166" s="5" t="s">
        <v>838</v>
      </c>
      <c r="R166" s="59">
        <v>44768</v>
      </c>
      <c r="S166" s="5"/>
      <c r="T166" s="5">
        <f>M166*V166</f>
        <v>39147105810.078239</v>
      </c>
      <c r="U166" s="5">
        <f t="shared" si="8"/>
        <v>100464779.064</v>
      </c>
      <c r="V166" s="5">
        <f t="shared" si="9"/>
        <v>389.66</v>
      </c>
    </row>
    <row r="167" spans="1:22" x14ac:dyDescent="0.35">
      <c r="B167" s="144" t="s">
        <v>298</v>
      </c>
      <c r="C167" s="42" t="s">
        <v>843</v>
      </c>
      <c r="D167" s="50">
        <v>44678</v>
      </c>
      <c r="E167" s="57">
        <v>44768</v>
      </c>
      <c r="F167" s="42" t="s">
        <v>341</v>
      </c>
      <c r="G167" s="42" t="s">
        <v>296</v>
      </c>
      <c r="H167" s="42" t="s">
        <v>163</v>
      </c>
      <c r="I167" s="42" t="s">
        <v>46</v>
      </c>
      <c r="J167" s="93" t="s">
        <v>1091</v>
      </c>
      <c r="K167" s="60">
        <v>951130</v>
      </c>
      <c r="L167" s="5">
        <v>110.461</v>
      </c>
      <c r="M167" s="100">
        <v>105062770.92999999</v>
      </c>
      <c r="N167" s="86" t="s">
        <v>823</v>
      </c>
      <c r="O167" s="86" t="s">
        <v>14</v>
      </c>
      <c r="P167" s="5" t="s">
        <v>81</v>
      </c>
      <c r="Q167" s="5" t="s">
        <v>838</v>
      </c>
      <c r="R167" s="59">
        <v>44768</v>
      </c>
      <c r="S167" s="5"/>
      <c r="T167" s="5">
        <f>M167*V167</f>
        <v>40938759320.583801</v>
      </c>
      <c r="U167" s="5">
        <f t="shared" si="8"/>
        <v>105062770.92999999</v>
      </c>
      <c r="V167" s="5">
        <f t="shared" si="9"/>
        <v>389.66</v>
      </c>
    </row>
    <row r="168" spans="1:22" s="31" customFormat="1" x14ac:dyDescent="0.35">
      <c r="A168" s="134"/>
      <c r="B168" s="145"/>
      <c r="C168" s="77"/>
      <c r="D168" s="115"/>
      <c r="E168" s="116"/>
      <c r="F168" s="77"/>
      <c r="G168" s="77"/>
      <c r="H168" s="77"/>
      <c r="I168" s="77"/>
      <c r="J168" s="117"/>
      <c r="K168" s="118">
        <f>SUM(K129:K167)</f>
        <v>17363149</v>
      </c>
      <c r="L168" s="119"/>
      <c r="M168" s="101">
        <f>SUM(M129:M167)</f>
        <v>1878528101.2219996</v>
      </c>
      <c r="N168" s="86"/>
      <c r="O168" s="86"/>
      <c r="P168" s="119"/>
      <c r="Q168" s="119"/>
      <c r="R168" s="120"/>
      <c r="S168" s="5"/>
      <c r="T168" s="119"/>
      <c r="U168" s="5"/>
      <c r="V168" s="5">
        <f t="shared" si="9"/>
        <v>389.66</v>
      </c>
    </row>
    <row r="169" spans="1:22" ht="16" thickBot="1" x14ac:dyDescent="0.4">
      <c r="B169" s="146"/>
      <c r="C169" s="38"/>
      <c r="D169" s="124"/>
      <c r="E169" s="125"/>
      <c r="F169" s="38"/>
      <c r="G169" s="38"/>
      <c r="H169" s="38"/>
      <c r="I169" s="38"/>
      <c r="J169" s="37"/>
      <c r="K169" s="126"/>
      <c r="L169" s="10"/>
      <c r="M169" s="104"/>
      <c r="N169" s="147"/>
      <c r="O169" s="147"/>
      <c r="P169" s="10"/>
      <c r="Q169" s="5"/>
      <c r="R169" s="59"/>
      <c r="S169" s="5"/>
      <c r="T169" s="5"/>
      <c r="U169" s="5">
        <f t="shared" ref="U169:U193" si="11">M169-S169</f>
        <v>0</v>
      </c>
      <c r="V169" s="10"/>
    </row>
    <row r="170" spans="1:22" x14ac:dyDescent="0.35">
      <c r="B170" s="136" t="s">
        <v>358</v>
      </c>
      <c r="C170" s="48" t="s">
        <v>843</v>
      </c>
      <c r="D170" s="46">
        <v>44704</v>
      </c>
      <c r="E170" s="47">
        <v>44794</v>
      </c>
      <c r="F170" s="48" t="s">
        <v>1092</v>
      </c>
      <c r="G170" s="48" t="s">
        <v>596</v>
      </c>
      <c r="H170" s="48" t="s">
        <v>301</v>
      </c>
      <c r="I170" s="48" t="s">
        <v>78</v>
      </c>
      <c r="J170" s="113" t="s">
        <v>1093</v>
      </c>
      <c r="K170" s="114">
        <v>475000</v>
      </c>
      <c r="L170" s="13">
        <v>127.04</v>
      </c>
      <c r="M170" s="99">
        <v>60344000</v>
      </c>
      <c r="N170" s="137" t="s">
        <v>477</v>
      </c>
      <c r="O170" s="137" t="s">
        <v>17</v>
      </c>
      <c r="P170" s="13" t="s">
        <v>81</v>
      </c>
      <c r="Q170" s="5" t="s">
        <v>833</v>
      </c>
      <c r="R170" s="59">
        <v>44794</v>
      </c>
      <c r="S170" s="5"/>
      <c r="T170" s="5">
        <f>M170*V170</f>
        <v>23675968400</v>
      </c>
      <c r="U170" s="5">
        <f t="shared" si="11"/>
        <v>60344000</v>
      </c>
      <c r="V170" s="13">
        <f>392.35</f>
        <v>392.35</v>
      </c>
    </row>
    <row r="171" spans="1:22" x14ac:dyDescent="0.35">
      <c r="B171" s="138" t="s">
        <v>358</v>
      </c>
      <c r="C171" s="42" t="s">
        <v>843</v>
      </c>
      <c r="D171" s="50">
        <v>44704</v>
      </c>
      <c r="E171" s="57">
        <v>44794</v>
      </c>
      <c r="F171" s="42" t="s">
        <v>1092</v>
      </c>
      <c r="G171" s="42" t="s">
        <v>596</v>
      </c>
      <c r="H171" s="42" t="s">
        <v>301</v>
      </c>
      <c r="I171" s="42" t="s">
        <v>78</v>
      </c>
      <c r="J171" s="93" t="s">
        <v>1094</v>
      </c>
      <c r="K171" s="60">
        <v>521765</v>
      </c>
      <c r="L171" s="5">
        <v>127.04</v>
      </c>
      <c r="M171" s="100">
        <v>66285025.600000001</v>
      </c>
      <c r="N171" s="86" t="s">
        <v>67</v>
      </c>
      <c r="O171" s="86" t="s">
        <v>15</v>
      </c>
      <c r="P171" s="5" t="s">
        <v>81</v>
      </c>
      <c r="Q171" s="5" t="s">
        <v>833</v>
      </c>
      <c r="R171" s="59">
        <v>44794</v>
      </c>
      <c r="S171" s="5"/>
      <c r="T171" s="5">
        <f>M171*V171</f>
        <v>26006929794.160004</v>
      </c>
      <c r="U171" s="5">
        <f t="shared" si="11"/>
        <v>66285025.600000001</v>
      </c>
      <c r="V171" s="5">
        <f>V170</f>
        <v>392.35</v>
      </c>
    </row>
    <row r="172" spans="1:22" x14ac:dyDescent="0.35">
      <c r="B172" s="138" t="s">
        <v>358</v>
      </c>
      <c r="C172" s="42" t="s">
        <v>105</v>
      </c>
      <c r="D172" s="50">
        <v>44689</v>
      </c>
      <c r="E172" s="57">
        <v>44779</v>
      </c>
      <c r="F172" s="42" t="s">
        <v>1095</v>
      </c>
      <c r="G172" s="42" t="s">
        <v>107</v>
      </c>
      <c r="H172" s="42" t="s">
        <v>108</v>
      </c>
      <c r="I172" s="42" t="s">
        <v>78</v>
      </c>
      <c r="J172" s="93" t="s">
        <v>1096</v>
      </c>
      <c r="K172" s="60">
        <v>497500</v>
      </c>
      <c r="L172" s="5">
        <v>110.816</v>
      </c>
      <c r="M172" s="100">
        <v>55130960</v>
      </c>
      <c r="N172" s="86" t="s">
        <v>477</v>
      </c>
      <c r="O172" s="86" t="s">
        <v>17</v>
      </c>
      <c r="P172" s="5" t="s">
        <v>81</v>
      </c>
      <c r="Q172" s="5" t="s">
        <v>833</v>
      </c>
      <c r="R172" s="59">
        <v>44779</v>
      </c>
      <c r="S172" s="5"/>
      <c r="T172" s="5">
        <f>M172*V172</f>
        <v>21630632156</v>
      </c>
      <c r="U172" s="5">
        <f t="shared" si="11"/>
        <v>55130960</v>
      </c>
      <c r="V172" s="5">
        <f t="shared" ref="V172:V193" si="12">V171</f>
        <v>392.35</v>
      </c>
    </row>
    <row r="173" spans="1:22" x14ac:dyDescent="0.35">
      <c r="B173" s="138" t="s">
        <v>358</v>
      </c>
      <c r="C173" s="42" t="s">
        <v>1097</v>
      </c>
      <c r="D173" s="50">
        <v>44700</v>
      </c>
      <c r="E173" s="57">
        <v>44790</v>
      </c>
      <c r="F173" s="42" t="s">
        <v>782</v>
      </c>
      <c r="G173" s="42" t="s">
        <v>112</v>
      </c>
      <c r="H173" s="42" t="s">
        <v>113</v>
      </c>
      <c r="I173" s="42" t="s">
        <v>78</v>
      </c>
      <c r="J173" s="93" t="s">
        <v>1098</v>
      </c>
      <c r="K173" s="60">
        <v>450000</v>
      </c>
      <c r="L173" s="5">
        <v>118.676</v>
      </c>
      <c r="M173" s="100">
        <v>53404200</v>
      </c>
      <c r="N173" s="86" t="s">
        <v>477</v>
      </c>
      <c r="O173" s="86" t="s">
        <v>17</v>
      </c>
      <c r="P173" s="5" t="s">
        <v>81</v>
      </c>
      <c r="Q173" s="5" t="s">
        <v>833</v>
      </c>
      <c r="R173" s="59">
        <v>44790</v>
      </c>
      <c r="S173" s="5"/>
      <c r="T173" s="5">
        <f>M173*V173</f>
        <v>20953137870</v>
      </c>
      <c r="U173" s="5">
        <f t="shared" si="11"/>
        <v>53404200</v>
      </c>
      <c r="V173" s="5">
        <f t="shared" si="12"/>
        <v>392.35</v>
      </c>
    </row>
    <row r="174" spans="1:22" x14ac:dyDescent="0.35">
      <c r="B174" s="138" t="s">
        <v>358</v>
      </c>
      <c r="C174" s="42" t="s">
        <v>74</v>
      </c>
      <c r="D174" s="50">
        <v>44704</v>
      </c>
      <c r="E174" s="57">
        <v>44794</v>
      </c>
      <c r="F174" s="42" t="s">
        <v>1099</v>
      </c>
      <c r="G174" s="42" t="s">
        <v>180</v>
      </c>
      <c r="H174" s="42" t="s">
        <v>45</v>
      </c>
      <c r="I174" s="42" t="s">
        <v>1100</v>
      </c>
      <c r="J174" s="93" t="s">
        <v>1101</v>
      </c>
      <c r="K174" s="60">
        <v>948776</v>
      </c>
      <c r="L174" s="5">
        <v>126.95</v>
      </c>
      <c r="M174" s="100">
        <v>120447113.2</v>
      </c>
      <c r="N174" s="86" t="s">
        <v>823</v>
      </c>
      <c r="O174" s="86" t="s">
        <v>14</v>
      </c>
      <c r="P174" s="5" t="s">
        <v>81</v>
      </c>
      <c r="Q174" s="5" t="s">
        <v>838</v>
      </c>
      <c r="R174" s="59">
        <v>44794</v>
      </c>
      <c r="S174" s="5"/>
      <c r="T174" s="5">
        <f>M174*V174</f>
        <v>47257424864.020004</v>
      </c>
      <c r="U174" s="5">
        <f t="shared" si="11"/>
        <v>120447113.2</v>
      </c>
      <c r="V174" s="5">
        <f t="shared" si="12"/>
        <v>392.35</v>
      </c>
    </row>
    <row r="175" spans="1:22" x14ac:dyDescent="0.35">
      <c r="B175" s="138" t="s">
        <v>358</v>
      </c>
      <c r="C175" s="42" t="s">
        <v>1102</v>
      </c>
      <c r="D175" s="50">
        <v>44711</v>
      </c>
      <c r="E175" s="57">
        <v>44801</v>
      </c>
      <c r="F175" s="42" t="s">
        <v>359</v>
      </c>
      <c r="G175" s="42" t="s">
        <v>766</v>
      </c>
      <c r="H175" s="42" t="s">
        <v>379</v>
      </c>
      <c r="I175" s="42" t="s">
        <v>46</v>
      </c>
      <c r="J175" s="93" t="s">
        <v>1103</v>
      </c>
      <c r="K175" s="60">
        <v>948251</v>
      </c>
      <c r="L175" s="5">
        <v>129.52199999999999</v>
      </c>
      <c r="M175" s="100">
        <v>122819366.02199998</v>
      </c>
      <c r="N175" s="86" t="s">
        <v>823</v>
      </c>
      <c r="O175" s="86" t="s">
        <v>16</v>
      </c>
      <c r="P175" s="5" t="s">
        <v>81</v>
      </c>
      <c r="Q175" s="5" t="s">
        <v>838</v>
      </c>
      <c r="R175" s="59">
        <v>44801</v>
      </c>
      <c r="S175" s="5"/>
      <c r="T175" s="5">
        <f>M175*V175</f>
        <v>48188178258.731697</v>
      </c>
      <c r="U175" s="5">
        <f t="shared" si="11"/>
        <v>122819366.02199998</v>
      </c>
      <c r="V175" s="5">
        <f t="shared" si="12"/>
        <v>392.35</v>
      </c>
    </row>
    <row r="176" spans="1:22" x14ac:dyDescent="0.35">
      <c r="B176" s="138" t="s">
        <v>358</v>
      </c>
      <c r="C176" s="42" t="s">
        <v>922</v>
      </c>
      <c r="D176" s="50">
        <v>44696</v>
      </c>
      <c r="E176" s="57">
        <v>44726</v>
      </c>
      <c r="F176" s="42" t="s">
        <v>1104</v>
      </c>
      <c r="G176" s="42" t="s">
        <v>56</v>
      </c>
      <c r="H176" s="42" t="s">
        <v>57</v>
      </c>
      <c r="I176" s="42" t="s">
        <v>46</v>
      </c>
      <c r="J176" s="93" t="s">
        <v>1105</v>
      </c>
      <c r="K176" s="60">
        <v>95160</v>
      </c>
      <c r="L176" s="5">
        <v>114.937</v>
      </c>
      <c r="M176" s="100">
        <v>10937404.92</v>
      </c>
      <c r="N176" s="86" t="s">
        <v>823</v>
      </c>
      <c r="O176" s="86" t="s">
        <v>16</v>
      </c>
      <c r="P176" s="5" t="s">
        <v>72</v>
      </c>
      <c r="Q176" s="5" t="s">
        <v>913</v>
      </c>
      <c r="R176" s="59">
        <v>44726</v>
      </c>
      <c r="S176" s="5">
        <f t="shared" si="10"/>
        <v>10937404.92</v>
      </c>
      <c r="T176" s="5"/>
      <c r="U176" s="5">
        <f t="shared" si="11"/>
        <v>0</v>
      </c>
      <c r="V176" s="5">
        <f t="shared" si="12"/>
        <v>392.35</v>
      </c>
    </row>
    <row r="177" spans="2:22" x14ac:dyDescent="0.35">
      <c r="B177" s="138" t="s">
        <v>358</v>
      </c>
      <c r="C177" s="42" t="s">
        <v>922</v>
      </c>
      <c r="D177" s="50">
        <v>44704</v>
      </c>
      <c r="E177" s="57">
        <v>44734</v>
      </c>
      <c r="F177" s="42" t="s">
        <v>1104</v>
      </c>
      <c r="G177" s="42" t="s">
        <v>56</v>
      </c>
      <c r="H177" s="42" t="s">
        <v>57</v>
      </c>
      <c r="I177" s="42" t="s">
        <v>46</v>
      </c>
      <c r="J177" s="93" t="s">
        <v>1106</v>
      </c>
      <c r="K177" s="60">
        <v>25000</v>
      </c>
      <c r="L177" s="5">
        <v>120.158</v>
      </c>
      <c r="M177" s="100">
        <v>3003950</v>
      </c>
      <c r="N177" s="86" t="s">
        <v>823</v>
      </c>
      <c r="O177" s="86" t="s">
        <v>16</v>
      </c>
      <c r="P177" s="5" t="s">
        <v>910</v>
      </c>
      <c r="Q177" s="5" t="s">
        <v>50</v>
      </c>
      <c r="R177" s="59">
        <v>44734</v>
      </c>
      <c r="S177" s="5">
        <f t="shared" si="10"/>
        <v>3003950</v>
      </c>
      <c r="T177" s="5"/>
      <c r="U177" s="5">
        <f t="shared" si="11"/>
        <v>0</v>
      </c>
      <c r="V177" s="5">
        <f t="shared" si="12"/>
        <v>392.35</v>
      </c>
    </row>
    <row r="178" spans="2:22" x14ac:dyDescent="0.35">
      <c r="B178" s="138" t="s">
        <v>358</v>
      </c>
      <c r="C178" s="42" t="s">
        <v>922</v>
      </c>
      <c r="D178" s="50">
        <v>44704</v>
      </c>
      <c r="E178" s="57">
        <v>44734</v>
      </c>
      <c r="F178" s="42" t="s">
        <v>1104</v>
      </c>
      <c r="G178" s="42" t="s">
        <v>56</v>
      </c>
      <c r="H178" s="42" t="s">
        <v>57</v>
      </c>
      <c r="I178" s="42" t="s">
        <v>46</v>
      </c>
      <c r="J178" s="93" t="s">
        <v>1107</v>
      </c>
      <c r="K178" s="60">
        <v>194015</v>
      </c>
      <c r="L178" s="5">
        <v>120.158</v>
      </c>
      <c r="M178" s="100">
        <v>23312454.370000001</v>
      </c>
      <c r="N178" s="86" t="s">
        <v>823</v>
      </c>
      <c r="O178" s="86" t="s">
        <v>16</v>
      </c>
      <c r="P178" s="5" t="s">
        <v>72</v>
      </c>
      <c r="Q178" s="5" t="s">
        <v>913</v>
      </c>
      <c r="R178" s="59">
        <v>44734</v>
      </c>
      <c r="S178" s="5">
        <f t="shared" si="10"/>
        <v>23312454.370000001</v>
      </c>
      <c r="T178" s="5"/>
      <c r="U178" s="5">
        <f t="shared" si="11"/>
        <v>0</v>
      </c>
      <c r="V178" s="5">
        <f t="shared" si="12"/>
        <v>392.35</v>
      </c>
    </row>
    <row r="179" spans="2:22" x14ac:dyDescent="0.35">
      <c r="B179" s="138" t="s">
        <v>358</v>
      </c>
      <c r="C179" s="42" t="s">
        <v>85</v>
      </c>
      <c r="D179" s="50">
        <v>44709</v>
      </c>
      <c r="E179" s="57">
        <v>44799</v>
      </c>
      <c r="F179" s="42" t="s">
        <v>132</v>
      </c>
      <c r="G179" s="42" t="s">
        <v>102</v>
      </c>
      <c r="H179" s="42" t="s">
        <v>931</v>
      </c>
      <c r="I179" s="42" t="s">
        <v>46</v>
      </c>
      <c r="J179" s="93" t="s">
        <v>1108</v>
      </c>
      <c r="K179" s="60">
        <v>650071</v>
      </c>
      <c r="L179" s="5">
        <v>131.33799999999999</v>
      </c>
      <c r="M179" s="100">
        <v>85379024.997999996</v>
      </c>
      <c r="N179" s="86" t="s">
        <v>823</v>
      </c>
      <c r="O179" s="86" t="s">
        <v>14</v>
      </c>
      <c r="P179" s="5" t="s">
        <v>81</v>
      </c>
      <c r="Q179" s="5" t="s">
        <v>838</v>
      </c>
      <c r="R179" s="59">
        <v>44799</v>
      </c>
      <c r="S179" s="5"/>
      <c r="T179" s="5">
        <f>M179*V179</f>
        <v>33498460457.965302</v>
      </c>
      <c r="U179" s="5">
        <f t="shared" si="11"/>
        <v>85379024.997999996</v>
      </c>
      <c r="V179" s="5">
        <f t="shared" si="12"/>
        <v>392.35</v>
      </c>
    </row>
    <row r="180" spans="2:22" x14ac:dyDescent="0.35">
      <c r="B180" s="138" t="s">
        <v>358</v>
      </c>
      <c r="C180" s="42" t="s">
        <v>139</v>
      </c>
      <c r="D180" s="50">
        <v>44706</v>
      </c>
      <c r="E180" s="57">
        <v>44736</v>
      </c>
      <c r="F180" s="42" t="s">
        <v>1109</v>
      </c>
      <c r="G180" s="42" t="s">
        <v>495</v>
      </c>
      <c r="H180" s="42" t="s">
        <v>136</v>
      </c>
      <c r="I180" s="42" t="s">
        <v>46</v>
      </c>
      <c r="J180" s="93" t="s">
        <v>1110</v>
      </c>
      <c r="K180" s="60">
        <v>995261</v>
      </c>
      <c r="L180" s="5">
        <v>124.154</v>
      </c>
      <c r="M180" s="100">
        <v>123565634.19399999</v>
      </c>
      <c r="N180" s="86" t="s">
        <v>823</v>
      </c>
      <c r="O180" s="86" t="s">
        <v>16</v>
      </c>
      <c r="P180" s="5" t="s">
        <v>212</v>
      </c>
      <c r="Q180" s="5" t="s">
        <v>1053</v>
      </c>
      <c r="R180" s="59">
        <v>44736</v>
      </c>
      <c r="S180" s="5">
        <f t="shared" si="10"/>
        <v>123565634.19399999</v>
      </c>
      <c r="T180" s="5"/>
      <c r="U180" s="5">
        <f t="shared" si="11"/>
        <v>0</v>
      </c>
      <c r="V180" s="5">
        <f t="shared" si="12"/>
        <v>392.35</v>
      </c>
    </row>
    <row r="181" spans="2:22" x14ac:dyDescent="0.35">
      <c r="B181" s="138" t="s">
        <v>358</v>
      </c>
      <c r="C181" s="42" t="s">
        <v>1067</v>
      </c>
      <c r="D181" s="50">
        <v>44683</v>
      </c>
      <c r="E181" s="57">
        <v>44773</v>
      </c>
      <c r="F181" s="42" t="s">
        <v>1068</v>
      </c>
      <c r="G181" s="42" t="s">
        <v>208</v>
      </c>
      <c r="H181" s="42" t="s">
        <v>121</v>
      </c>
      <c r="I181" s="42" t="s">
        <v>46</v>
      </c>
      <c r="J181" s="93" t="s">
        <v>1111</v>
      </c>
      <c r="K181" s="60">
        <v>628814</v>
      </c>
      <c r="L181" s="5">
        <v>112.684</v>
      </c>
      <c r="M181" s="100">
        <v>70857276.775999993</v>
      </c>
      <c r="N181" s="86" t="s">
        <v>823</v>
      </c>
      <c r="O181" s="86" t="s">
        <v>14</v>
      </c>
      <c r="P181" s="5" t="s">
        <v>81</v>
      </c>
      <c r="Q181" s="5" t="s">
        <v>838</v>
      </c>
      <c r="R181" s="59">
        <v>44773</v>
      </c>
      <c r="S181" s="5"/>
      <c r="T181" s="5">
        <f>M181*V181</f>
        <v>27800852543.063599</v>
      </c>
      <c r="U181" s="5">
        <f t="shared" si="11"/>
        <v>70857276.775999993</v>
      </c>
      <c r="V181" s="5">
        <f t="shared" si="12"/>
        <v>392.35</v>
      </c>
    </row>
    <row r="182" spans="2:22" x14ac:dyDescent="0.35">
      <c r="B182" s="138" t="s">
        <v>358</v>
      </c>
      <c r="C182" s="42" t="s">
        <v>1112</v>
      </c>
      <c r="D182" s="50">
        <v>44691</v>
      </c>
      <c r="E182" s="57">
        <v>44781</v>
      </c>
      <c r="F182" s="42" t="s">
        <v>280</v>
      </c>
      <c r="G182" s="42" t="s">
        <v>208</v>
      </c>
      <c r="H182" s="42" t="s">
        <v>121</v>
      </c>
      <c r="I182" s="42" t="s">
        <v>46</v>
      </c>
      <c r="J182" s="93" t="s">
        <v>1113</v>
      </c>
      <c r="K182" s="60">
        <v>926278</v>
      </c>
      <c r="L182" s="5">
        <v>112.754</v>
      </c>
      <c r="M182" s="100">
        <v>104441549.612</v>
      </c>
      <c r="N182" s="86" t="s">
        <v>823</v>
      </c>
      <c r="O182" s="86" t="s">
        <v>14</v>
      </c>
      <c r="P182" s="5" t="s">
        <v>81</v>
      </c>
      <c r="Q182" s="5" t="s">
        <v>838</v>
      </c>
      <c r="R182" s="59">
        <v>44781</v>
      </c>
      <c r="S182" s="5"/>
      <c r="T182" s="5">
        <f>M182*V182</f>
        <v>40977641990.268204</v>
      </c>
      <c r="U182" s="5">
        <f t="shared" si="11"/>
        <v>104441549.612</v>
      </c>
      <c r="V182" s="5">
        <f t="shared" si="12"/>
        <v>392.35</v>
      </c>
    </row>
    <row r="183" spans="2:22" x14ac:dyDescent="0.35">
      <c r="B183" s="138" t="s">
        <v>358</v>
      </c>
      <c r="C183" s="42" t="s">
        <v>307</v>
      </c>
      <c r="D183" s="50">
        <v>44706</v>
      </c>
      <c r="E183" s="57">
        <v>44796</v>
      </c>
      <c r="F183" s="42" t="s">
        <v>1114</v>
      </c>
      <c r="G183" s="42" t="s">
        <v>208</v>
      </c>
      <c r="H183" s="42" t="s">
        <v>121</v>
      </c>
      <c r="I183" s="42" t="s">
        <v>46</v>
      </c>
      <c r="J183" s="93" t="s">
        <v>1115</v>
      </c>
      <c r="K183" s="60">
        <v>948467</v>
      </c>
      <c r="L183" s="5">
        <v>130.078</v>
      </c>
      <c r="M183" s="100">
        <v>123374690.426</v>
      </c>
      <c r="N183" s="86" t="s">
        <v>823</v>
      </c>
      <c r="O183" s="86" t="s">
        <v>14</v>
      </c>
      <c r="P183" s="5" t="s">
        <v>81</v>
      </c>
      <c r="Q183" s="5" t="s">
        <v>838</v>
      </c>
      <c r="R183" s="59">
        <v>44796</v>
      </c>
      <c r="S183" s="5"/>
      <c r="T183" s="5">
        <f>M183*V183</f>
        <v>48406059788.641106</v>
      </c>
      <c r="U183" s="5">
        <f t="shared" si="11"/>
        <v>123374690.426</v>
      </c>
      <c r="V183" s="5">
        <f t="shared" si="12"/>
        <v>392.35</v>
      </c>
    </row>
    <row r="184" spans="2:22" x14ac:dyDescent="0.35">
      <c r="B184" s="138" t="s">
        <v>358</v>
      </c>
      <c r="C184" s="42" t="s">
        <v>105</v>
      </c>
      <c r="D184" s="50">
        <v>44687</v>
      </c>
      <c r="E184" s="57">
        <v>44777</v>
      </c>
      <c r="F184" s="42" t="s">
        <v>1116</v>
      </c>
      <c r="G184" s="42" t="s">
        <v>129</v>
      </c>
      <c r="H184" s="42" t="s">
        <v>1117</v>
      </c>
      <c r="I184" s="42" t="s">
        <v>46</v>
      </c>
      <c r="J184" s="93" t="s">
        <v>1118</v>
      </c>
      <c r="K184" s="60">
        <v>948296</v>
      </c>
      <c r="L184" s="5">
        <v>110.556</v>
      </c>
      <c r="M184" s="100">
        <v>104839812.57599999</v>
      </c>
      <c r="N184" s="86" t="s">
        <v>823</v>
      </c>
      <c r="O184" s="86" t="s">
        <v>14</v>
      </c>
      <c r="P184" s="5" t="s">
        <v>81</v>
      </c>
      <c r="Q184" s="5" t="s">
        <v>838</v>
      </c>
      <c r="R184" s="59">
        <v>44777</v>
      </c>
      <c r="S184" s="5"/>
      <c r="T184" s="5">
        <f>M184*V184</f>
        <v>41133900464.193596</v>
      </c>
      <c r="U184" s="5">
        <f t="shared" si="11"/>
        <v>104839812.57599999</v>
      </c>
      <c r="V184" s="5">
        <f t="shared" si="12"/>
        <v>392.35</v>
      </c>
    </row>
    <row r="185" spans="2:22" x14ac:dyDescent="0.35">
      <c r="B185" s="138" t="s">
        <v>358</v>
      </c>
      <c r="C185" s="42" t="s">
        <v>1119</v>
      </c>
      <c r="D185" s="50">
        <v>44706</v>
      </c>
      <c r="E185" s="57">
        <v>44736</v>
      </c>
      <c r="F185" s="42" t="s">
        <v>1120</v>
      </c>
      <c r="G185" s="42" t="s">
        <v>129</v>
      </c>
      <c r="H185" s="42" t="s">
        <v>136</v>
      </c>
      <c r="I185" s="42" t="s">
        <v>46</v>
      </c>
      <c r="J185" s="93" t="s">
        <v>1121</v>
      </c>
      <c r="K185" s="60">
        <v>997106</v>
      </c>
      <c r="L185" s="5">
        <v>124.53400000000001</v>
      </c>
      <c r="M185" s="100">
        <v>124173598.604</v>
      </c>
      <c r="N185" s="86" t="s">
        <v>823</v>
      </c>
      <c r="O185" s="86" t="s">
        <v>16</v>
      </c>
      <c r="P185" s="5" t="s">
        <v>212</v>
      </c>
      <c r="Q185" s="5" t="s">
        <v>1053</v>
      </c>
      <c r="R185" s="59">
        <v>44736</v>
      </c>
      <c r="S185" s="5">
        <f t="shared" si="10"/>
        <v>124173598.604</v>
      </c>
      <c r="T185" s="5"/>
      <c r="U185" s="5">
        <f t="shared" si="11"/>
        <v>0</v>
      </c>
      <c r="V185" s="5">
        <f t="shared" si="12"/>
        <v>392.35</v>
      </c>
    </row>
    <row r="186" spans="2:22" x14ac:dyDescent="0.35">
      <c r="B186" s="138" t="s">
        <v>358</v>
      </c>
      <c r="C186" s="42" t="s">
        <v>147</v>
      </c>
      <c r="D186" s="50">
        <v>44684</v>
      </c>
      <c r="E186" s="57">
        <v>44714</v>
      </c>
      <c r="F186" s="42" t="s">
        <v>549</v>
      </c>
      <c r="G186" s="42" t="s">
        <v>149</v>
      </c>
      <c r="H186" s="42" t="s">
        <v>150</v>
      </c>
      <c r="I186" s="42" t="s">
        <v>78</v>
      </c>
      <c r="J186" s="93" t="s">
        <v>1122</v>
      </c>
      <c r="K186" s="60">
        <v>160000</v>
      </c>
      <c r="L186" s="5">
        <v>114.78400000000001</v>
      </c>
      <c r="M186" s="100">
        <v>18365440</v>
      </c>
      <c r="N186" s="86" t="s">
        <v>477</v>
      </c>
      <c r="O186" s="86" t="s">
        <v>17</v>
      </c>
      <c r="P186" s="5" t="s">
        <v>61</v>
      </c>
      <c r="Q186" s="5" t="s">
        <v>65</v>
      </c>
      <c r="R186" s="59">
        <v>44714</v>
      </c>
      <c r="S186" s="5">
        <f t="shared" si="10"/>
        <v>18365440</v>
      </c>
      <c r="T186" s="5"/>
      <c r="U186" s="5">
        <f t="shared" si="11"/>
        <v>0</v>
      </c>
      <c r="V186" s="5">
        <f t="shared" si="12"/>
        <v>392.35</v>
      </c>
    </row>
    <row r="187" spans="2:22" x14ac:dyDescent="0.35">
      <c r="B187" s="138" t="s">
        <v>358</v>
      </c>
      <c r="C187" s="42" t="s">
        <v>147</v>
      </c>
      <c r="D187" s="50">
        <v>44684</v>
      </c>
      <c r="E187" s="57">
        <v>44714</v>
      </c>
      <c r="F187" s="42" t="s">
        <v>549</v>
      </c>
      <c r="G187" s="42" t="s">
        <v>149</v>
      </c>
      <c r="H187" s="42" t="s">
        <v>152</v>
      </c>
      <c r="I187" s="42" t="s">
        <v>78</v>
      </c>
      <c r="J187" s="93" t="s">
        <v>1123</v>
      </c>
      <c r="K187" s="60">
        <v>50000</v>
      </c>
      <c r="L187" s="5">
        <v>114.78400000000001</v>
      </c>
      <c r="M187" s="100">
        <v>5739200</v>
      </c>
      <c r="N187" s="86" t="s">
        <v>477</v>
      </c>
      <c r="O187" s="86" t="s">
        <v>17</v>
      </c>
      <c r="P187" s="5" t="s">
        <v>61</v>
      </c>
      <c r="Q187" s="5" t="s">
        <v>65</v>
      </c>
      <c r="R187" s="59">
        <v>44714</v>
      </c>
      <c r="S187" s="5">
        <f t="shared" si="10"/>
        <v>5739200</v>
      </c>
      <c r="T187" s="5"/>
      <c r="U187" s="5">
        <f t="shared" si="11"/>
        <v>0</v>
      </c>
      <c r="V187" s="5">
        <f t="shared" si="12"/>
        <v>392.35</v>
      </c>
    </row>
    <row r="188" spans="2:22" x14ac:dyDescent="0.35">
      <c r="B188" s="138" t="s">
        <v>358</v>
      </c>
      <c r="C188" s="42" t="s">
        <v>147</v>
      </c>
      <c r="D188" s="50">
        <v>44684</v>
      </c>
      <c r="E188" s="57">
        <v>44714</v>
      </c>
      <c r="F188" s="42" t="s">
        <v>549</v>
      </c>
      <c r="G188" s="42" t="s">
        <v>149</v>
      </c>
      <c r="H188" s="42" t="s">
        <v>150</v>
      </c>
      <c r="I188" s="42" t="s">
        <v>78</v>
      </c>
      <c r="J188" s="93" t="s">
        <v>1124</v>
      </c>
      <c r="K188" s="60">
        <v>50000</v>
      </c>
      <c r="L188" s="5">
        <v>114.78400000000001</v>
      </c>
      <c r="M188" s="100">
        <v>5739200</v>
      </c>
      <c r="N188" s="86" t="s">
        <v>80</v>
      </c>
      <c r="O188" s="86" t="s">
        <v>14</v>
      </c>
      <c r="P188" s="5" t="s">
        <v>61</v>
      </c>
      <c r="Q188" s="5" t="s">
        <v>876</v>
      </c>
      <c r="R188" s="59">
        <v>44714</v>
      </c>
      <c r="S188" s="5">
        <f t="shared" si="10"/>
        <v>5739200</v>
      </c>
      <c r="T188" s="5"/>
      <c r="U188" s="5">
        <f t="shared" si="11"/>
        <v>0</v>
      </c>
      <c r="V188" s="5">
        <f t="shared" si="12"/>
        <v>392.35</v>
      </c>
    </row>
    <row r="189" spans="2:22" x14ac:dyDescent="0.35">
      <c r="B189" s="138" t="s">
        <v>358</v>
      </c>
      <c r="C189" s="42" t="s">
        <v>1125</v>
      </c>
      <c r="D189" s="50">
        <v>44686</v>
      </c>
      <c r="E189" s="57">
        <v>44776</v>
      </c>
      <c r="F189" s="42" t="s">
        <v>1126</v>
      </c>
      <c r="G189" s="42" t="s">
        <v>1127</v>
      </c>
      <c r="H189" s="42" t="s">
        <v>121</v>
      </c>
      <c r="I189" s="42" t="s">
        <v>46</v>
      </c>
      <c r="J189" s="93" t="s">
        <v>1128</v>
      </c>
      <c r="K189" s="60">
        <v>987380</v>
      </c>
      <c r="L189" s="5">
        <v>116.294</v>
      </c>
      <c r="M189" s="100">
        <v>114826369.72</v>
      </c>
      <c r="N189" s="86" t="s">
        <v>823</v>
      </c>
      <c r="O189" s="86" t="s">
        <v>14</v>
      </c>
      <c r="P189" s="5" t="s">
        <v>81</v>
      </c>
      <c r="Q189" s="5" t="s">
        <v>838</v>
      </c>
      <c r="R189" s="59">
        <v>44776</v>
      </c>
      <c r="S189" s="5"/>
      <c r="T189" s="5">
        <f>M189*V189</f>
        <v>45052126159.642006</v>
      </c>
      <c r="U189" s="5">
        <f t="shared" si="11"/>
        <v>114826369.72</v>
      </c>
      <c r="V189" s="5">
        <f t="shared" si="12"/>
        <v>392.35</v>
      </c>
    </row>
    <row r="190" spans="2:22" x14ac:dyDescent="0.35">
      <c r="B190" s="138" t="s">
        <v>358</v>
      </c>
      <c r="C190" s="42" t="s">
        <v>1129</v>
      </c>
      <c r="D190" s="50">
        <v>44687</v>
      </c>
      <c r="E190" s="57">
        <v>44777</v>
      </c>
      <c r="F190" s="42" t="s">
        <v>1130</v>
      </c>
      <c r="G190" s="42" t="s">
        <v>162</v>
      </c>
      <c r="H190" s="42" t="s">
        <v>163</v>
      </c>
      <c r="I190" s="42" t="s">
        <v>46</v>
      </c>
      <c r="J190" s="93" t="s">
        <v>1131</v>
      </c>
      <c r="K190" s="60">
        <v>950422</v>
      </c>
      <c r="L190" s="5">
        <v>110.056</v>
      </c>
      <c r="M190" s="100">
        <v>104599643.632</v>
      </c>
      <c r="N190" s="86" t="s">
        <v>823</v>
      </c>
      <c r="O190" s="86" t="s">
        <v>14</v>
      </c>
      <c r="P190" s="5" t="s">
        <v>81</v>
      </c>
      <c r="Q190" s="5" t="s">
        <v>838</v>
      </c>
      <c r="R190" s="59">
        <v>44777</v>
      </c>
      <c r="S190" s="5"/>
      <c r="T190" s="5">
        <f>M190*V190</f>
        <v>41039670179.015205</v>
      </c>
      <c r="U190" s="5">
        <f t="shared" si="11"/>
        <v>104599643.632</v>
      </c>
      <c r="V190" s="5">
        <f t="shared" si="12"/>
        <v>392.35</v>
      </c>
    </row>
    <row r="191" spans="2:22" x14ac:dyDescent="0.35">
      <c r="B191" s="138" t="s">
        <v>358</v>
      </c>
      <c r="C191" s="42" t="s">
        <v>105</v>
      </c>
      <c r="D191" s="50">
        <v>44689</v>
      </c>
      <c r="E191" s="57">
        <v>44779</v>
      </c>
      <c r="F191" s="42" t="s">
        <v>1095</v>
      </c>
      <c r="G191" s="42" t="s">
        <v>107</v>
      </c>
      <c r="H191" s="42" t="s">
        <v>108</v>
      </c>
      <c r="I191" s="42" t="s">
        <v>78</v>
      </c>
      <c r="J191" s="93" t="s">
        <v>1132</v>
      </c>
      <c r="K191" s="60">
        <v>499018</v>
      </c>
      <c r="L191" s="5">
        <v>110.816</v>
      </c>
      <c r="M191" s="100">
        <v>55299178.689999998</v>
      </c>
      <c r="N191" s="86" t="s">
        <v>67</v>
      </c>
      <c r="O191" s="86" t="s">
        <v>15</v>
      </c>
      <c r="P191" s="5" t="s">
        <v>81</v>
      </c>
      <c r="Q191" s="5" t="s">
        <v>833</v>
      </c>
      <c r="R191" s="59">
        <v>44779</v>
      </c>
      <c r="S191" s="5"/>
      <c r="T191" s="5">
        <f>M191*V191</f>
        <v>21696632759.0215</v>
      </c>
      <c r="U191" s="5">
        <f t="shared" si="11"/>
        <v>55299178.689999998</v>
      </c>
      <c r="V191" s="5">
        <f t="shared" si="12"/>
        <v>392.35</v>
      </c>
    </row>
    <row r="192" spans="2:22" x14ac:dyDescent="0.35">
      <c r="B192" s="138" t="s">
        <v>358</v>
      </c>
      <c r="C192" s="42" t="s">
        <v>1097</v>
      </c>
      <c r="D192" s="50">
        <v>44700</v>
      </c>
      <c r="E192" s="57">
        <v>44790</v>
      </c>
      <c r="F192" s="42" t="s">
        <v>782</v>
      </c>
      <c r="G192" s="42" t="s">
        <v>112</v>
      </c>
      <c r="H192" s="42" t="s">
        <v>113</v>
      </c>
      <c r="I192" s="42" t="s">
        <v>78</v>
      </c>
      <c r="J192" s="93" t="s">
        <v>1133</v>
      </c>
      <c r="K192" s="60">
        <v>502587</v>
      </c>
      <c r="L192" s="5">
        <v>118.676</v>
      </c>
      <c r="M192" s="100">
        <v>59645014.810000002</v>
      </c>
      <c r="N192" s="86" t="s">
        <v>67</v>
      </c>
      <c r="O192" s="86" t="s">
        <v>15</v>
      </c>
      <c r="P192" s="5" t="s">
        <v>81</v>
      </c>
      <c r="Q192" s="5" t="s">
        <v>833</v>
      </c>
      <c r="R192" s="59">
        <v>44790</v>
      </c>
      <c r="S192" s="5"/>
      <c r="T192" s="5">
        <f>M192*V192</f>
        <v>23401721560.703503</v>
      </c>
      <c r="U192" s="5">
        <f t="shared" si="11"/>
        <v>59645014.810000002</v>
      </c>
      <c r="V192" s="5">
        <f t="shared" si="12"/>
        <v>392.35</v>
      </c>
    </row>
    <row r="193" spans="1:22" x14ac:dyDescent="0.35">
      <c r="B193" s="138" t="s">
        <v>358</v>
      </c>
      <c r="C193" s="42" t="s">
        <v>1125</v>
      </c>
      <c r="D193" s="50">
        <v>44708</v>
      </c>
      <c r="E193" s="57">
        <v>44798</v>
      </c>
      <c r="F193" s="42" t="s">
        <v>993</v>
      </c>
      <c r="G193" s="42" t="s">
        <v>162</v>
      </c>
      <c r="H193" s="42" t="s">
        <v>163</v>
      </c>
      <c r="I193" s="42" t="s">
        <v>46</v>
      </c>
      <c r="J193" s="93" t="s">
        <v>1134</v>
      </c>
      <c r="K193" s="60">
        <v>950386</v>
      </c>
      <c r="L193" s="5">
        <v>131.458</v>
      </c>
      <c r="M193" s="100">
        <v>124935842.788</v>
      </c>
      <c r="N193" s="86" t="s">
        <v>823</v>
      </c>
      <c r="O193" s="86" t="s">
        <v>14</v>
      </c>
      <c r="P193" s="5" t="s">
        <v>81</v>
      </c>
      <c r="Q193" s="5" t="s">
        <v>838</v>
      </c>
      <c r="R193" s="59">
        <v>44798</v>
      </c>
      <c r="S193" s="5"/>
      <c r="T193" s="5">
        <f>M193*V193</f>
        <v>49018577917.871803</v>
      </c>
      <c r="U193" s="5">
        <f t="shared" si="11"/>
        <v>124935842.788</v>
      </c>
      <c r="V193" s="5">
        <f t="shared" si="12"/>
        <v>392.35</v>
      </c>
    </row>
    <row r="194" spans="1:22" s="31" customFormat="1" ht="16" thickBot="1" x14ac:dyDescent="0.4">
      <c r="A194" s="134"/>
      <c r="B194" s="148"/>
      <c r="C194" s="128"/>
      <c r="D194" s="129"/>
      <c r="E194" s="130"/>
      <c r="F194" s="128"/>
      <c r="G194" s="128"/>
      <c r="H194" s="128"/>
      <c r="I194" s="128"/>
      <c r="J194" s="131"/>
      <c r="K194" s="132">
        <f>SUM(K170:K193)</f>
        <v>14399553</v>
      </c>
      <c r="L194" s="133"/>
      <c r="M194" s="105">
        <f>SUM(M170:M193)</f>
        <v>1741465950.9380002</v>
      </c>
      <c r="N194" s="141"/>
      <c r="O194" s="141"/>
      <c r="P194" s="133"/>
      <c r="Q194" s="119"/>
      <c r="R194" s="120"/>
      <c r="S194" s="5"/>
      <c r="T194" s="119"/>
      <c r="U194" s="5"/>
      <c r="V194" s="133"/>
    </row>
    <row r="195" spans="1:22" x14ac:dyDescent="0.35">
      <c r="B195" s="142"/>
      <c r="C195" s="54"/>
      <c r="D195" s="70"/>
      <c r="E195" s="71"/>
      <c r="F195" s="54"/>
      <c r="G195" s="54"/>
      <c r="H195" s="54"/>
      <c r="I195" s="54"/>
      <c r="J195" s="92"/>
      <c r="K195" s="123"/>
      <c r="L195" s="21"/>
      <c r="M195" s="103"/>
      <c r="N195" s="143"/>
      <c r="O195" s="143"/>
      <c r="P195" s="21"/>
      <c r="Q195" s="5"/>
      <c r="R195" s="59"/>
      <c r="S195" s="5"/>
      <c r="T195" s="5"/>
      <c r="U195" s="5">
        <f t="shared" ref="U195:U220" si="13">M195-S195</f>
        <v>0</v>
      </c>
      <c r="V195" s="21"/>
    </row>
    <row r="196" spans="1:22" x14ac:dyDescent="0.35">
      <c r="B196" s="144" t="s">
        <v>411</v>
      </c>
      <c r="C196" s="42" t="s">
        <v>1135</v>
      </c>
      <c r="D196" s="50">
        <v>44724</v>
      </c>
      <c r="E196" s="57">
        <v>44754</v>
      </c>
      <c r="F196" s="42" t="s">
        <v>481</v>
      </c>
      <c r="G196" s="42" t="s">
        <v>56</v>
      </c>
      <c r="H196" s="42" t="s">
        <v>57</v>
      </c>
      <c r="I196" s="42" t="s">
        <v>46</v>
      </c>
      <c r="J196" s="93" t="s">
        <v>1136</v>
      </c>
      <c r="K196" s="60">
        <v>145295</v>
      </c>
      <c r="L196" s="5">
        <v>120.608</v>
      </c>
      <c r="M196" s="100">
        <v>17523739.359999999</v>
      </c>
      <c r="N196" s="86" t="s">
        <v>823</v>
      </c>
      <c r="O196" s="86" t="s">
        <v>16</v>
      </c>
      <c r="P196" s="5" t="s">
        <v>72</v>
      </c>
      <c r="Q196" s="5" t="s">
        <v>913</v>
      </c>
      <c r="R196" s="59">
        <v>44754</v>
      </c>
      <c r="S196" s="5">
        <f t="shared" si="10"/>
        <v>17523739.359999999</v>
      </c>
      <c r="T196" s="5"/>
      <c r="U196" s="5">
        <f t="shared" si="13"/>
        <v>0</v>
      </c>
      <c r="V196" s="5">
        <f>394.8</f>
        <v>394.8</v>
      </c>
    </row>
    <row r="197" spans="1:22" x14ac:dyDescent="0.35">
      <c r="B197" s="144" t="s">
        <v>411</v>
      </c>
      <c r="C197" s="42" t="s">
        <v>1137</v>
      </c>
      <c r="D197" s="50">
        <v>44727</v>
      </c>
      <c r="E197" s="57">
        <v>44817</v>
      </c>
      <c r="F197" s="42" t="s">
        <v>1138</v>
      </c>
      <c r="G197" s="42" t="s">
        <v>76</v>
      </c>
      <c r="H197" s="42" t="s">
        <v>77</v>
      </c>
      <c r="I197" s="42" t="s">
        <v>78</v>
      </c>
      <c r="J197" s="93" t="s">
        <v>1139</v>
      </c>
      <c r="K197" s="60">
        <v>450000</v>
      </c>
      <c r="L197" s="5">
        <v>124.119</v>
      </c>
      <c r="M197" s="100">
        <v>55853550</v>
      </c>
      <c r="N197" s="86" t="s">
        <v>477</v>
      </c>
      <c r="O197" s="86" t="s">
        <v>17</v>
      </c>
      <c r="P197" s="5" t="s">
        <v>81</v>
      </c>
      <c r="Q197" s="5" t="s">
        <v>833</v>
      </c>
      <c r="R197" s="59">
        <v>44817</v>
      </c>
      <c r="S197" s="5"/>
      <c r="T197" s="5">
        <f>M197*V197</f>
        <v>22050981540</v>
      </c>
      <c r="U197" s="5">
        <f t="shared" si="13"/>
        <v>55853550</v>
      </c>
      <c r="V197" s="5">
        <f>V196</f>
        <v>394.8</v>
      </c>
    </row>
    <row r="198" spans="1:22" x14ac:dyDescent="0.35">
      <c r="B198" s="144" t="s">
        <v>411</v>
      </c>
      <c r="C198" s="42" t="s">
        <v>429</v>
      </c>
      <c r="D198" s="50">
        <v>44727</v>
      </c>
      <c r="E198" s="57">
        <v>44757</v>
      </c>
      <c r="F198" s="42" t="s">
        <v>1140</v>
      </c>
      <c r="G198" s="42" t="s">
        <v>76</v>
      </c>
      <c r="H198" s="42" t="s">
        <v>77</v>
      </c>
      <c r="I198" s="42" t="s">
        <v>78</v>
      </c>
      <c r="J198" s="93" t="s">
        <v>1141</v>
      </c>
      <c r="K198" s="60">
        <v>100000</v>
      </c>
      <c r="L198" s="5">
        <v>124.119</v>
      </c>
      <c r="M198" s="100">
        <v>12411900</v>
      </c>
      <c r="N198" s="86" t="s">
        <v>80</v>
      </c>
      <c r="O198" s="86" t="s">
        <v>14</v>
      </c>
      <c r="P198" s="5" t="s">
        <v>92</v>
      </c>
      <c r="Q198" s="5" t="s">
        <v>842</v>
      </c>
      <c r="R198" s="59">
        <v>44757</v>
      </c>
      <c r="S198" s="5">
        <f t="shared" si="10"/>
        <v>12411900</v>
      </c>
      <c r="T198" s="5"/>
      <c r="U198" s="5">
        <f t="shared" si="13"/>
        <v>0</v>
      </c>
      <c r="V198" s="5">
        <f t="shared" ref="V198:V220" si="14">V197</f>
        <v>394.8</v>
      </c>
    </row>
    <row r="199" spans="1:22" x14ac:dyDescent="0.35">
      <c r="B199" s="144" t="s">
        <v>411</v>
      </c>
      <c r="C199" s="42" t="s">
        <v>1137</v>
      </c>
      <c r="D199" s="50">
        <v>44735</v>
      </c>
      <c r="E199" s="57">
        <v>44825</v>
      </c>
      <c r="F199" s="42" t="s">
        <v>389</v>
      </c>
      <c r="G199" s="42" t="s">
        <v>112</v>
      </c>
      <c r="H199" s="42" t="s">
        <v>113</v>
      </c>
      <c r="I199" s="42" t="s">
        <v>78</v>
      </c>
      <c r="J199" s="93" t="s">
        <v>1142</v>
      </c>
      <c r="K199" s="60">
        <v>450000</v>
      </c>
      <c r="L199" s="5">
        <v>119.76900000000001</v>
      </c>
      <c r="M199" s="100">
        <v>53896050</v>
      </c>
      <c r="N199" s="86" t="s">
        <v>477</v>
      </c>
      <c r="O199" s="86" t="s">
        <v>17</v>
      </c>
      <c r="P199" s="5" t="s">
        <v>81</v>
      </c>
      <c r="Q199" s="5" t="s">
        <v>833</v>
      </c>
      <c r="R199" s="59">
        <v>44825</v>
      </c>
      <c r="S199" s="5"/>
      <c r="T199" s="5">
        <f>M199*V199</f>
        <v>21278160540</v>
      </c>
      <c r="U199" s="5">
        <f t="shared" si="13"/>
        <v>53896050</v>
      </c>
      <c r="V199" s="5">
        <f t="shared" si="14"/>
        <v>394.8</v>
      </c>
    </row>
    <row r="200" spans="1:22" x14ac:dyDescent="0.35">
      <c r="B200" s="144" t="s">
        <v>411</v>
      </c>
      <c r="C200" s="42" t="s">
        <v>74</v>
      </c>
      <c r="D200" s="50">
        <v>44742</v>
      </c>
      <c r="E200" s="57">
        <v>44832</v>
      </c>
      <c r="F200" s="42" t="s">
        <v>1070</v>
      </c>
      <c r="G200" s="42" t="s">
        <v>354</v>
      </c>
      <c r="H200" s="42" t="s">
        <v>113</v>
      </c>
      <c r="I200" s="42" t="s">
        <v>78</v>
      </c>
      <c r="J200" s="93" t="s">
        <v>1143</v>
      </c>
      <c r="K200" s="60">
        <v>357626</v>
      </c>
      <c r="L200" s="5">
        <v>111.20699999999999</v>
      </c>
      <c r="M200" s="100">
        <v>39770514.581999995</v>
      </c>
      <c r="N200" s="86" t="s">
        <v>477</v>
      </c>
      <c r="O200" s="86" t="s">
        <v>17</v>
      </c>
      <c r="P200" s="5" t="s">
        <v>81</v>
      </c>
      <c r="Q200" s="5" t="s">
        <v>833</v>
      </c>
      <c r="R200" s="59">
        <v>44832</v>
      </c>
      <c r="S200" s="5"/>
      <c r="T200" s="5">
        <f>M200*V200</f>
        <v>15701399156.973598</v>
      </c>
      <c r="U200" s="5">
        <f t="shared" si="13"/>
        <v>39770514.581999995</v>
      </c>
      <c r="V200" s="5">
        <f t="shared" si="14"/>
        <v>394.8</v>
      </c>
    </row>
    <row r="201" spans="1:22" x14ac:dyDescent="0.35">
      <c r="B201" s="144" t="s">
        <v>411</v>
      </c>
      <c r="C201" s="42" t="s">
        <v>327</v>
      </c>
      <c r="D201" s="50">
        <v>44739</v>
      </c>
      <c r="E201" s="57">
        <v>44769</v>
      </c>
      <c r="F201" s="42" t="s">
        <v>1144</v>
      </c>
      <c r="G201" s="42" t="s">
        <v>76</v>
      </c>
      <c r="H201" s="42" t="s">
        <v>77</v>
      </c>
      <c r="I201" s="42" t="s">
        <v>78</v>
      </c>
      <c r="J201" s="93" t="s">
        <v>1145</v>
      </c>
      <c r="K201" s="60">
        <v>100000</v>
      </c>
      <c r="L201" s="5">
        <v>116.61799999999999</v>
      </c>
      <c r="M201" s="100">
        <v>11661800</v>
      </c>
      <c r="N201" s="86" t="s">
        <v>80</v>
      </c>
      <c r="O201" s="86" t="s">
        <v>14</v>
      </c>
      <c r="P201" s="5" t="s">
        <v>92</v>
      </c>
      <c r="Q201" s="5" t="s">
        <v>842</v>
      </c>
      <c r="R201" s="59">
        <v>44769</v>
      </c>
      <c r="S201" s="5">
        <f t="shared" si="10"/>
        <v>11661800</v>
      </c>
      <c r="T201" s="5"/>
      <c r="U201" s="5">
        <f t="shared" si="13"/>
        <v>0</v>
      </c>
      <c r="V201" s="5">
        <f t="shared" si="14"/>
        <v>394.8</v>
      </c>
    </row>
    <row r="202" spans="1:22" x14ac:dyDescent="0.35">
      <c r="B202" s="144" t="s">
        <v>411</v>
      </c>
      <c r="C202" s="42" t="s">
        <v>995</v>
      </c>
      <c r="D202" s="50">
        <v>44742</v>
      </c>
      <c r="E202" s="57">
        <v>44772</v>
      </c>
      <c r="F202" s="42" t="s">
        <v>568</v>
      </c>
      <c r="G202" s="42" t="s">
        <v>76</v>
      </c>
      <c r="H202" s="42" t="s">
        <v>77</v>
      </c>
      <c r="I202" s="42" t="s">
        <v>78</v>
      </c>
      <c r="J202" s="93" t="s">
        <v>1146</v>
      </c>
      <c r="K202" s="60">
        <v>100000</v>
      </c>
      <c r="L202" s="5">
        <v>113.747</v>
      </c>
      <c r="M202" s="100">
        <v>11374700</v>
      </c>
      <c r="N202" s="86" t="s">
        <v>80</v>
      </c>
      <c r="O202" s="86" t="s">
        <v>14</v>
      </c>
      <c r="P202" s="5" t="s">
        <v>92</v>
      </c>
      <c r="Q202" s="5" t="s">
        <v>842</v>
      </c>
      <c r="R202" s="59">
        <v>44772</v>
      </c>
      <c r="S202" s="5">
        <f t="shared" si="10"/>
        <v>11374700</v>
      </c>
      <c r="T202" s="5"/>
      <c r="U202" s="5">
        <f t="shared" si="13"/>
        <v>0</v>
      </c>
      <c r="V202" s="5">
        <f t="shared" si="14"/>
        <v>394.8</v>
      </c>
    </row>
    <row r="203" spans="1:22" x14ac:dyDescent="0.35">
      <c r="B203" s="144" t="s">
        <v>411</v>
      </c>
      <c r="C203" s="42" t="s">
        <v>1147</v>
      </c>
      <c r="D203" s="50">
        <v>44739</v>
      </c>
      <c r="E203" s="57">
        <v>44829</v>
      </c>
      <c r="F203" s="42" t="s">
        <v>1148</v>
      </c>
      <c r="G203" s="42" t="s">
        <v>102</v>
      </c>
      <c r="H203" s="42" t="s">
        <v>103</v>
      </c>
      <c r="I203" s="42" t="s">
        <v>46</v>
      </c>
      <c r="J203" s="93" t="s">
        <v>1149</v>
      </c>
      <c r="K203" s="60">
        <v>650011</v>
      </c>
      <c r="L203" s="5">
        <v>115.80800000000001</v>
      </c>
      <c r="M203" s="100">
        <v>75276473.888000011</v>
      </c>
      <c r="N203" s="86" t="s">
        <v>823</v>
      </c>
      <c r="O203" s="86" t="s">
        <v>14</v>
      </c>
      <c r="P203" s="5" t="s">
        <v>81</v>
      </c>
      <c r="Q203" s="5" t="s">
        <v>838</v>
      </c>
      <c r="R203" s="59">
        <v>44829</v>
      </c>
      <c r="S203" s="5"/>
      <c r="T203" s="5">
        <f>M203*V203</f>
        <v>29719151890.982407</v>
      </c>
      <c r="U203" s="5">
        <f t="shared" si="13"/>
        <v>75276473.888000011</v>
      </c>
      <c r="V203" s="5">
        <f t="shared" si="14"/>
        <v>394.8</v>
      </c>
    </row>
    <row r="204" spans="1:22" x14ac:dyDescent="0.35">
      <c r="B204" s="144" t="s">
        <v>411</v>
      </c>
      <c r="C204" s="42" t="s">
        <v>316</v>
      </c>
      <c r="D204" s="50">
        <v>44742</v>
      </c>
      <c r="E204" s="57">
        <v>44832</v>
      </c>
      <c r="F204" s="42" t="s">
        <v>568</v>
      </c>
      <c r="G204" s="42" t="s">
        <v>76</v>
      </c>
      <c r="H204" s="42" t="s">
        <v>77</v>
      </c>
      <c r="I204" s="42" t="s">
        <v>78</v>
      </c>
      <c r="J204" s="93" t="s">
        <v>1150</v>
      </c>
      <c r="K204" s="60">
        <v>349844</v>
      </c>
      <c r="L204" s="5">
        <v>113.747</v>
      </c>
      <c r="M204" s="100">
        <v>39793705.468000002</v>
      </c>
      <c r="N204" s="86" t="s">
        <v>477</v>
      </c>
      <c r="O204" s="86" t="s">
        <v>17</v>
      </c>
      <c r="P204" s="5" t="s">
        <v>81</v>
      </c>
      <c r="Q204" s="5" t="s">
        <v>833</v>
      </c>
      <c r="R204" s="59">
        <v>44832</v>
      </c>
      <c r="S204" s="5"/>
      <c r="T204" s="5">
        <f>M204*V204</f>
        <v>15710554918.766401</v>
      </c>
      <c r="U204" s="5">
        <f t="shared" si="13"/>
        <v>39793705.468000002</v>
      </c>
      <c r="V204" s="5">
        <f t="shared" si="14"/>
        <v>394.8</v>
      </c>
    </row>
    <row r="205" spans="1:22" x14ac:dyDescent="0.35">
      <c r="B205" s="144" t="s">
        <v>411</v>
      </c>
      <c r="C205" s="42" t="s">
        <v>307</v>
      </c>
      <c r="D205" s="50">
        <v>44731</v>
      </c>
      <c r="E205" s="57">
        <v>44821</v>
      </c>
      <c r="F205" s="42" t="s">
        <v>1151</v>
      </c>
      <c r="G205" s="42" t="s">
        <v>107</v>
      </c>
      <c r="H205" s="42" t="s">
        <v>1076</v>
      </c>
      <c r="I205" s="42" t="s">
        <v>78</v>
      </c>
      <c r="J205" s="93" t="s">
        <v>1152</v>
      </c>
      <c r="K205" s="60">
        <v>497500</v>
      </c>
      <c r="L205" s="5">
        <v>125.65</v>
      </c>
      <c r="M205" s="100">
        <v>62510875</v>
      </c>
      <c r="N205" s="86" t="s">
        <v>477</v>
      </c>
      <c r="O205" s="86" t="s">
        <v>17</v>
      </c>
      <c r="P205" s="5" t="s">
        <v>81</v>
      </c>
      <c r="Q205" s="5" t="s">
        <v>833</v>
      </c>
      <c r="R205" s="59">
        <v>44821</v>
      </c>
      <c r="S205" s="5"/>
      <c r="T205" s="5">
        <f>M205*V205</f>
        <v>24679293450</v>
      </c>
      <c r="U205" s="5">
        <f t="shared" si="13"/>
        <v>62510875</v>
      </c>
      <c r="V205" s="5">
        <f t="shared" si="14"/>
        <v>394.8</v>
      </c>
    </row>
    <row r="206" spans="1:22" x14ac:dyDescent="0.35">
      <c r="B206" s="144" t="s">
        <v>411</v>
      </c>
      <c r="C206" s="42" t="s">
        <v>1153</v>
      </c>
      <c r="D206" s="50">
        <v>44721</v>
      </c>
      <c r="E206" s="57">
        <v>44811</v>
      </c>
      <c r="F206" s="42" t="s">
        <v>341</v>
      </c>
      <c r="G206" s="42" t="s">
        <v>208</v>
      </c>
      <c r="H206" s="42" t="s">
        <v>121</v>
      </c>
      <c r="I206" s="42" t="s">
        <v>46</v>
      </c>
      <c r="J206" s="93" t="s">
        <v>1154</v>
      </c>
      <c r="K206" s="60">
        <v>948368</v>
      </c>
      <c r="L206" s="5">
        <v>121.934</v>
      </c>
      <c r="M206" s="100">
        <v>115638303.712</v>
      </c>
      <c r="N206" s="86" t="s">
        <v>823</v>
      </c>
      <c r="O206" s="86" t="s">
        <v>14</v>
      </c>
      <c r="P206" s="5" t="s">
        <v>81</v>
      </c>
      <c r="Q206" s="5" t="s">
        <v>838</v>
      </c>
      <c r="R206" s="59">
        <v>44811</v>
      </c>
      <c r="S206" s="5"/>
      <c r="T206" s="5">
        <f>M206*V206</f>
        <v>45654002305.497597</v>
      </c>
      <c r="U206" s="5">
        <f t="shared" si="13"/>
        <v>115638303.712</v>
      </c>
      <c r="V206" s="5">
        <f t="shared" si="14"/>
        <v>394.8</v>
      </c>
    </row>
    <row r="207" spans="1:22" x14ac:dyDescent="0.35">
      <c r="B207" s="144" t="s">
        <v>411</v>
      </c>
      <c r="C207" s="42" t="s">
        <v>1155</v>
      </c>
      <c r="D207" s="50">
        <v>44736</v>
      </c>
      <c r="E207" s="57">
        <v>44826</v>
      </c>
      <c r="F207" s="42" t="s">
        <v>1099</v>
      </c>
      <c r="G207" s="42" t="s">
        <v>208</v>
      </c>
      <c r="H207" s="42" t="s">
        <v>121</v>
      </c>
      <c r="I207" s="42" t="s">
        <v>46</v>
      </c>
      <c r="J207" s="93" t="s">
        <v>1156</v>
      </c>
      <c r="K207" s="60">
        <v>919853</v>
      </c>
      <c r="L207" s="5">
        <v>118.604</v>
      </c>
      <c r="M207" s="100">
        <v>109098245.212</v>
      </c>
      <c r="N207" s="86" t="s">
        <v>823</v>
      </c>
      <c r="O207" s="86" t="s">
        <v>14</v>
      </c>
      <c r="P207" s="5" t="s">
        <v>81</v>
      </c>
      <c r="Q207" s="5" t="s">
        <v>838</v>
      </c>
      <c r="R207" s="59">
        <v>44826</v>
      </c>
      <c r="S207" s="5"/>
      <c r="T207" s="5">
        <f>M207*V207</f>
        <v>43071987209.697601</v>
      </c>
      <c r="U207" s="5">
        <f t="shared" si="13"/>
        <v>109098245.212</v>
      </c>
      <c r="V207" s="5">
        <f t="shared" si="14"/>
        <v>394.8</v>
      </c>
    </row>
    <row r="208" spans="1:22" x14ac:dyDescent="0.35">
      <c r="B208" s="144" t="s">
        <v>411</v>
      </c>
      <c r="C208" s="42" t="s">
        <v>1157</v>
      </c>
      <c r="D208" s="50">
        <v>44742</v>
      </c>
      <c r="E208" s="57">
        <v>44832</v>
      </c>
      <c r="F208" s="42" t="s">
        <v>1126</v>
      </c>
      <c r="G208" s="42" t="s">
        <v>208</v>
      </c>
      <c r="H208" s="42" t="s">
        <v>121</v>
      </c>
      <c r="I208" s="42" t="s">
        <v>46</v>
      </c>
      <c r="J208" s="93" t="s">
        <v>1158</v>
      </c>
      <c r="K208" s="60">
        <v>948847</v>
      </c>
      <c r="L208" s="5">
        <v>113.697</v>
      </c>
      <c r="M208" s="100">
        <v>107881057.359</v>
      </c>
      <c r="N208" s="86" t="s">
        <v>823</v>
      </c>
      <c r="O208" s="86" t="s">
        <v>14</v>
      </c>
      <c r="P208" s="5" t="s">
        <v>81</v>
      </c>
      <c r="Q208" s="5" t="s">
        <v>838</v>
      </c>
      <c r="R208" s="59">
        <v>44832</v>
      </c>
      <c r="S208" s="5"/>
      <c r="T208" s="5">
        <f>M208*V208</f>
        <v>42591441445.333199</v>
      </c>
      <c r="U208" s="5">
        <f t="shared" si="13"/>
        <v>107881057.359</v>
      </c>
      <c r="V208" s="5">
        <f t="shared" si="14"/>
        <v>394.8</v>
      </c>
    </row>
    <row r="209" spans="1:22" x14ac:dyDescent="0.35">
      <c r="B209" s="144" t="s">
        <v>411</v>
      </c>
      <c r="C209" s="42" t="s">
        <v>110</v>
      </c>
      <c r="D209" s="50">
        <v>44734</v>
      </c>
      <c r="E209" s="57">
        <v>44824</v>
      </c>
      <c r="F209" s="42" t="s">
        <v>1159</v>
      </c>
      <c r="G209" s="42" t="s">
        <v>129</v>
      </c>
      <c r="H209" s="42" t="s">
        <v>136</v>
      </c>
      <c r="I209" s="42" t="s">
        <v>46</v>
      </c>
      <c r="J209" s="93" t="s">
        <v>1160</v>
      </c>
      <c r="K209" s="60">
        <v>550000</v>
      </c>
      <c r="L209" s="5">
        <v>120.791</v>
      </c>
      <c r="M209" s="100">
        <v>66435050</v>
      </c>
      <c r="N209" s="86" t="s">
        <v>823</v>
      </c>
      <c r="O209" s="86" t="s">
        <v>14</v>
      </c>
      <c r="P209" s="5" t="s">
        <v>81</v>
      </c>
      <c r="Q209" s="5" t="s">
        <v>838</v>
      </c>
      <c r="R209" s="59">
        <v>44824</v>
      </c>
      <c r="S209" s="5"/>
      <c r="T209" s="5">
        <f>M209*V209</f>
        <v>26228557740</v>
      </c>
      <c r="U209" s="5">
        <f t="shared" si="13"/>
        <v>66435050</v>
      </c>
      <c r="V209" s="5">
        <f t="shared" si="14"/>
        <v>394.8</v>
      </c>
    </row>
    <row r="210" spans="1:22" x14ac:dyDescent="0.35">
      <c r="B210" s="144" t="s">
        <v>411</v>
      </c>
      <c r="C210" s="42" t="s">
        <v>110</v>
      </c>
      <c r="D210" s="50">
        <v>44734</v>
      </c>
      <c r="E210" s="57">
        <v>44824</v>
      </c>
      <c r="F210" s="42" t="s">
        <v>1159</v>
      </c>
      <c r="G210" s="42" t="s">
        <v>129</v>
      </c>
      <c r="H210" s="42" t="s">
        <v>136</v>
      </c>
      <c r="I210" s="42" t="s">
        <v>46</v>
      </c>
      <c r="J210" s="93" t="s">
        <v>1161</v>
      </c>
      <c r="K210" s="60">
        <v>398598</v>
      </c>
      <c r="L210" s="5">
        <v>120.791</v>
      </c>
      <c r="M210" s="100">
        <v>48147051.017999999</v>
      </c>
      <c r="N210" s="86" t="s">
        <v>823</v>
      </c>
      <c r="O210" s="86" t="s">
        <v>14</v>
      </c>
      <c r="P210" s="5" t="s">
        <v>81</v>
      </c>
      <c r="Q210" s="5" t="s">
        <v>838</v>
      </c>
      <c r="R210" s="59">
        <v>44824</v>
      </c>
      <c r="S210" s="5"/>
      <c r="T210" s="5">
        <f>M210*V210</f>
        <v>19008455741.906399</v>
      </c>
      <c r="U210" s="5">
        <f t="shared" si="13"/>
        <v>48147051.017999999</v>
      </c>
      <c r="V210" s="5">
        <f t="shared" si="14"/>
        <v>394.8</v>
      </c>
    </row>
    <row r="211" spans="1:22" x14ac:dyDescent="0.35">
      <c r="B211" s="144" t="s">
        <v>411</v>
      </c>
      <c r="C211" s="42" t="s">
        <v>340</v>
      </c>
      <c r="D211" s="50">
        <v>44726</v>
      </c>
      <c r="E211" s="57">
        <v>44756</v>
      </c>
      <c r="F211" s="42" t="s">
        <v>1162</v>
      </c>
      <c r="G211" s="42" t="s">
        <v>149</v>
      </c>
      <c r="H211" s="42" t="s">
        <v>152</v>
      </c>
      <c r="I211" s="42" t="s">
        <v>78</v>
      </c>
      <c r="J211" s="93" t="s">
        <v>1163</v>
      </c>
      <c r="K211" s="60">
        <v>50000</v>
      </c>
      <c r="L211" s="5">
        <v>121.72</v>
      </c>
      <c r="M211" s="100">
        <v>6086000</v>
      </c>
      <c r="N211" s="86" t="s">
        <v>477</v>
      </c>
      <c r="O211" s="86" t="s">
        <v>17</v>
      </c>
      <c r="P211" s="5" t="s">
        <v>61</v>
      </c>
      <c r="Q211" s="5" t="s">
        <v>65</v>
      </c>
      <c r="R211" s="59">
        <v>44756</v>
      </c>
      <c r="S211" s="5">
        <f t="shared" ref="S211:S263" si="15">M211</f>
        <v>6086000</v>
      </c>
      <c r="T211" s="5"/>
      <c r="U211" s="5">
        <f t="shared" si="13"/>
        <v>0</v>
      </c>
      <c r="V211" s="5">
        <f t="shared" si="14"/>
        <v>394.8</v>
      </c>
    </row>
    <row r="212" spans="1:22" x14ac:dyDescent="0.35">
      <c r="B212" s="144" t="s">
        <v>411</v>
      </c>
      <c r="C212" s="42" t="s">
        <v>340</v>
      </c>
      <c r="D212" s="50">
        <v>44726</v>
      </c>
      <c r="E212" s="57">
        <v>44756</v>
      </c>
      <c r="F212" s="42" t="s">
        <v>1162</v>
      </c>
      <c r="G212" s="42" t="s">
        <v>149</v>
      </c>
      <c r="H212" s="42" t="s">
        <v>150</v>
      </c>
      <c r="I212" s="42" t="s">
        <v>78</v>
      </c>
      <c r="J212" s="93" t="s">
        <v>1164</v>
      </c>
      <c r="K212" s="60">
        <v>190000</v>
      </c>
      <c r="L212" s="5">
        <v>121.72</v>
      </c>
      <c r="M212" s="100">
        <v>23126800</v>
      </c>
      <c r="N212" s="86" t="s">
        <v>477</v>
      </c>
      <c r="O212" s="86" t="s">
        <v>17</v>
      </c>
      <c r="P212" s="5" t="s">
        <v>61</v>
      </c>
      <c r="Q212" s="5" t="s">
        <v>65</v>
      </c>
      <c r="R212" s="59">
        <v>44756</v>
      </c>
      <c r="S212" s="5">
        <f t="shared" si="15"/>
        <v>23126800</v>
      </c>
      <c r="T212" s="5"/>
      <c r="U212" s="5">
        <f t="shared" si="13"/>
        <v>0</v>
      </c>
      <c r="V212" s="5">
        <f t="shared" si="14"/>
        <v>394.8</v>
      </c>
    </row>
    <row r="213" spans="1:22" x14ac:dyDescent="0.35">
      <c r="B213" s="144" t="s">
        <v>411</v>
      </c>
      <c r="C213" s="42" t="s">
        <v>1165</v>
      </c>
      <c r="D213" s="50">
        <v>44715</v>
      </c>
      <c r="E213" s="57">
        <v>44805</v>
      </c>
      <c r="F213" s="42" t="s">
        <v>1166</v>
      </c>
      <c r="G213" s="42" t="s">
        <v>162</v>
      </c>
      <c r="H213" s="42" t="s">
        <v>163</v>
      </c>
      <c r="I213" s="42" t="s">
        <v>46</v>
      </c>
      <c r="J213" s="93" t="s">
        <v>1167</v>
      </c>
      <c r="K213" s="60">
        <v>950339</v>
      </c>
      <c r="L213" s="5">
        <v>128.78700000000001</v>
      </c>
      <c r="M213" s="100">
        <v>122391308.79300001</v>
      </c>
      <c r="N213" s="86" t="s">
        <v>823</v>
      </c>
      <c r="O213" s="86" t="s">
        <v>14</v>
      </c>
      <c r="P213" s="5" t="s">
        <v>81</v>
      </c>
      <c r="Q213" s="5" t="s">
        <v>838</v>
      </c>
      <c r="R213" s="59">
        <v>44805</v>
      </c>
      <c r="S213" s="5"/>
      <c r="T213" s="5">
        <f>M213*V213</f>
        <v>48320088711.47641</v>
      </c>
      <c r="U213" s="5">
        <f t="shared" si="13"/>
        <v>122391308.79300001</v>
      </c>
      <c r="V213" s="5">
        <f t="shared" si="14"/>
        <v>394.8</v>
      </c>
    </row>
    <row r="214" spans="1:22" x14ac:dyDescent="0.35">
      <c r="B214" s="144" t="s">
        <v>411</v>
      </c>
      <c r="C214" s="42" t="s">
        <v>1168</v>
      </c>
      <c r="D214" s="50">
        <v>44737</v>
      </c>
      <c r="E214" s="57">
        <v>44827</v>
      </c>
      <c r="F214" s="42" t="s">
        <v>1169</v>
      </c>
      <c r="G214" s="42" t="s">
        <v>162</v>
      </c>
      <c r="H214" s="42" t="s">
        <v>163</v>
      </c>
      <c r="I214" s="42" t="s">
        <v>46</v>
      </c>
      <c r="J214" s="93" t="s">
        <v>1170</v>
      </c>
      <c r="K214" s="60">
        <v>949673</v>
      </c>
      <c r="L214" s="5">
        <v>117.804</v>
      </c>
      <c r="M214" s="100">
        <v>111875278.09200001</v>
      </c>
      <c r="N214" s="86" t="s">
        <v>823</v>
      </c>
      <c r="O214" s="86" t="s">
        <v>14</v>
      </c>
      <c r="P214" s="5" t="s">
        <v>81</v>
      </c>
      <c r="Q214" s="5" t="s">
        <v>838</v>
      </c>
      <c r="R214" s="59">
        <v>44827</v>
      </c>
      <c r="S214" s="5"/>
      <c r="T214" s="5">
        <f>M214*V214</f>
        <v>44168359790.721603</v>
      </c>
      <c r="U214" s="5">
        <f t="shared" si="13"/>
        <v>111875278.09200001</v>
      </c>
      <c r="V214" s="5">
        <f t="shared" si="14"/>
        <v>394.8</v>
      </c>
    </row>
    <row r="215" spans="1:22" x14ac:dyDescent="0.35">
      <c r="B215" s="144" t="s">
        <v>411</v>
      </c>
      <c r="C215" s="42" t="s">
        <v>745</v>
      </c>
      <c r="D215" s="50">
        <v>44727</v>
      </c>
      <c r="E215" s="57">
        <v>44817</v>
      </c>
      <c r="F215" s="42" t="s">
        <v>1138</v>
      </c>
      <c r="G215" s="42" t="s">
        <v>76</v>
      </c>
      <c r="H215" s="42" t="s">
        <v>77</v>
      </c>
      <c r="I215" s="42" t="s">
        <v>78</v>
      </c>
      <c r="J215" s="93" t="s">
        <v>1171</v>
      </c>
      <c r="K215" s="60">
        <v>499091</v>
      </c>
      <c r="L215" s="5">
        <v>124.119</v>
      </c>
      <c r="M215" s="100">
        <v>61946675.828999996</v>
      </c>
      <c r="N215" s="86" t="s">
        <v>67</v>
      </c>
      <c r="O215" s="86" t="s">
        <v>15</v>
      </c>
      <c r="P215" s="5" t="s">
        <v>81</v>
      </c>
      <c r="Q215" s="5" t="s">
        <v>833</v>
      </c>
      <c r="R215" s="59">
        <v>44817</v>
      </c>
      <c r="S215" s="5"/>
      <c r="T215" s="5">
        <f>M215*V215</f>
        <v>24456547617.2892</v>
      </c>
      <c r="U215" s="5">
        <f t="shared" si="13"/>
        <v>61946675.828999996</v>
      </c>
      <c r="V215" s="5">
        <f t="shared" si="14"/>
        <v>394.8</v>
      </c>
    </row>
    <row r="216" spans="1:22" x14ac:dyDescent="0.35">
      <c r="B216" s="144" t="s">
        <v>411</v>
      </c>
      <c r="C216" s="42" t="s">
        <v>1172</v>
      </c>
      <c r="D216" s="50">
        <v>44739</v>
      </c>
      <c r="E216" s="57">
        <v>44829</v>
      </c>
      <c r="F216" s="42" t="s">
        <v>1144</v>
      </c>
      <c r="G216" s="42" t="s">
        <v>76</v>
      </c>
      <c r="H216" s="42" t="s">
        <v>77</v>
      </c>
      <c r="I216" s="42" t="s">
        <v>78</v>
      </c>
      <c r="J216" s="93" t="s">
        <v>1173</v>
      </c>
      <c r="K216" s="60">
        <v>947285</v>
      </c>
      <c r="L216" s="5">
        <v>116.61799999999999</v>
      </c>
      <c r="M216" s="100">
        <v>110470482.13</v>
      </c>
      <c r="N216" s="86" t="s">
        <v>67</v>
      </c>
      <c r="O216" s="86" t="s">
        <v>15</v>
      </c>
      <c r="P216" s="5" t="s">
        <v>81</v>
      </c>
      <c r="Q216" s="5" t="s">
        <v>833</v>
      </c>
      <c r="R216" s="59">
        <v>44829</v>
      </c>
      <c r="S216" s="5"/>
      <c r="T216" s="5">
        <f>M216*V216</f>
        <v>43613746344.923996</v>
      </c>
      <c r="U216" s="5">
        <f t="shared" si="13"/>
        <v>110470482.13</v>
      </c>
      <c r="V216" s="5">
        <f t="shared" si="14"/>
        <v>394.8</v>
      </c>
    </row>
    <row r="217" spans="1:22" x14ac:dyDescent="0.35">
      <c r="B217" s="144" t="s">
        <v>411</v>
      </c>
      <c r="C217" s="42" t="s">
        <v>307</v>
      </c>
      <c r="D217" s="50">
        <v>44731</v>
      </c>
      <c r="E217" s="57">
        <v>44821</v>
      </c>
      <c r="F217" s="42" t="s">
        <v>1151</v>
      </c>
      <c r="G217" s="42" t="s">
        <v>107</v>
      </c>
      <c r="H217" s="42" t="s">
        <v>1076</v>
      </c>
      <c r="I217" s="42" t="s">
        <v>78</v>
      </c>
      <c r="J217" s="93" t="s">
        <v>1174</v>
      </c>
      <c r="K217" s="60">
        <v>499289</v>
      </c>
      <c r="L217" s="5">
        <v>125.65</v>
      </c>
      <c r="M217" s="100">
        <v>62735662.850000001</v>
      </c>
      <c r="N217" s="86" t="s">
        <v>67</v>
      </c>
      <c r="O217" s="86" t="s">
        <v>15</v>
      </c>
      <c r="P217" s="5" t="s">
        <v>81</v>
      </c>
      <c r="Q217" s="5" t="s">
        <v>833</v>
      </c>
      <c r="R217" s="59">
        <v>44821</v>
      </c>
      <c r="S217" s="5"/>
      <c r="T217" s="5">
        <f>M217*V217</f>
        <v>24768039693.18</v>
      </c>
      <c r="U217" s="5">
        <f t="shared" si="13"/>
        <v>62735662.850000001</v>
      </c>
      <c r="V217" s="5">
        <f t="shared" si="14"/>
        <v>394.8</v>
      </c>
    </row>
    <row r="218" spans="1:22" x14ac:dyDescent="0.35">
      <c r="B218" s="144" t="s">
        <v>411</v>
      </c>
      <c r="C218" s="42" t="s">
        <v>745</v>
      </c>
      <c r="D218" s="50">
        <v>44735</v>
      </c>
      <c r="E218" s="57">
        <v>44825</v>
      </c>
      <c r="F218" s="42" t="s">
        <v>389</v>
      </c>
      <c r="G218" s="42" t="s">
        <v>112</v>
      </c>
      <c r="H218" s="42" t="s">
        <v>113</v>
      </c>
      <c r="I218" s="42" t="s">
        <v>78</v>
      </c>
      <c r="J218" s="93" t="s">
        <v>1175</v>
      </c>
      <c r="K218" s="60">
        <v>502614</v>
      </c>
      <c r="L218" s="5">
        <v>119.76900000000001</v>
      </c>
      <c r="M218" s="100">
        <v>60197576.169999994</v>
      </c>
      <c r="N218" s="86" t="s">
        <v>67</v>
      </c>
      <c r="O218" s="86" t="s">
        <v>15</v>
      </c>
      <c r="P218" s="5" t="s">
        <v>81</v>
      </c>
      <c r="Q218" s="5" t="s">
        <v>833</v>
      </c>
      <c r="R218" s="59">
        <v>44825</v>
      </c>
      <c r="S218" s="5"/>
      <c r="T218" s="5">
        <f>M218*V218</f>
        <v>23766003071.915997</v>
      </c>
      <c r="U218" s="5">
        <f t="shared" si="13"/>
        <v>60197576.169999994</v>
      </c>
      <c r="V218" s="5">
        <f t="shared" si="14"/>
        <v>394.8</v>
      </c>
    </row>
    <row r="219" spans="1:22" x14ac:dyDescent="0.35">
      <c r="B219" s="144" t="s">
        <v>411</v>
      </c>
      <c r="C219" s="42" t="s">
        <v>74</v>
      </c>
      <c r="D219" s="50">
        <v>44742</v>
      </c>
      <c r="E219" s="57">
        <v>44832</v>
      </c>
      <c r="F219" s="42" t="s">
        <v>1070</v>
      </c>
      <c r="G219" s="42" t="s">
        <v>354</v>
      </c>
      <c r="H219" s="42" t="s">
        <v>113</v>
      </c>
      <c r="I219" s="42" t="s">
        <v>78</v>
      </c>
      <c r="J219" s="93" t="s">
        <v>1176</v>
      </c>
      <c r="K219" s="60">
        <v>500000</v>
      </c>
      <c r="L219" s="5">
        <v>111.20699999999999</v>
      </c>
      <c r="M219" s="100">
        <v>55603500</v>
      </c>
      <c r="N219" s="86" t="s">
        <v>67</v>
      </c>
      <c r="O219" s="86" t="s">
        <v>15</v>
      </c>
      <c r="P219" s="5" t="s">
        <v>81</v>
      </c>
      <c r="Q219" s="5" t="s">
        <v>833</v>
      </c>
      <c r="R219" s="59">
        <v>44832</v>
      </c>
      <c r="S219" s="5"/>
      <c r="T219" s="5">
        <f>M219*V219</f>
        <v>21952261800</v>
      </c>
      <c r="U219" s="5">
        <f t="shared" si="13"/>
        <v>55603500</v>
      </c>
      <c r="V219" s="5">
        <f t="shared" si="14"/>
        <v>394.8</v>
      </c>
    </row>
    <row r="220" spans="1:22" x14ac:dyDescent="0.35">
      <c r="B220" s="144" t="s">
        <v>411</v>
      </c>
      <c r="C220" s="42" t="s">
        <v>74</v>
      </c>
      <c r="D220" s="50">
        <v>44742</v>
      </c>
      <c r="E220" s="57">
        <v>44832</v>
      </c>
      <c r="F220" s="42" t="s">
        <v>1177</v>
      </c>
      <c r="G220" s="42" t="s">
        <v>162</v>
      </c>
      <c r="H220" s="42" t="s">
        <v>163</v>
      </c>
      <c r="I220" s="42" t="s">
        <v>46</v>
      </c>
      <c r="J220" s="93" t="s">
        <v>1178</v>
      </c>
      <c r="K220" s="60">
        <v>949700</v>
      </c>
      <c r="L220" s="5">
        <v>112.89700000000001</v>
      </c>
      <c r="M220" s="100">
        <v>107218280.90000001</v>
      </c>
      <c r="N220" s="86" t="s">
        <v>823</v>
      </c>
      <c r="O220" s="86" t="s">
        <v>14</v>
      </c>
      <c r="P220" s="5" t="s">
        <v>81</v>
      </c>
      <c r="Q220" s="5" t="s">
        <v>838</v>
      </c>
      <c r="R220" s="59">
        <v>44832</v>
      </c>
      <c r="S220" s="5"/>
      <c r="T220" s="5">
        <f>M220*V220</f>
        <v>42329777299.320007</v>
      </c>
      <c r="U220" s="5">
        <f t="shared" si="13"/>
        <v>107218280.90000001</v>
      </c>
      <c r="V220" s="5">
        <f t="shared" si="14"/>
        <v>394.8</v>
      </c>
    </row>
    <row r="221" spans="1:22" s="31" customFormat="1" x14ac:dyDescent="0.35">
      <c r="A221" s="134"/>
      <c r="B221" s="145"/>
      <c r="C221" s="77"/>
      <c r="D221" s="115"/>
      <c r="E221" s="116"/>
      <c r="F221" s="77"/>
      <c r="G221" s="77"/>
      <c r="H221" s="77"/>
      <c r="I221" s="77"/>
      <c r="J221" s="117"/>
      <c r="K221" s="118">
        <f>SUM(K196:K220)</f>
        <v>13003933</v>
      </c>
      <c r="L221" s="119"/>
      <c r="M221" s="101">
        <f>SUM(M196:M220)</f>
        <v>1548924580.3629999</v>
      </c>
      <c r="N221" s="86"/>
      <c r="O221" s="86"/>
      <c r="P221" s="119"/>
      <c r="Q221" s="119"/>
      <c r="R221" s="120"/>
      <c r="S221" s="5"/>
      <c r="T221" s="119"/>
      <c r="U221" s="5"/>
      <c r="V221" s="119"/>
    </row>
    <row r="222" spans="1:22" ht="16" thickBot="1" x14ac:dyDescent="0.4">
      <c r="B222" s="146"/>
      <c r="C222" s="38"/>
      <c r="D222" s="124"/>
      <c r="E222" s="125"/>
      <c r="F222" s="38"/>
      <c r="G222" s="38"/>
      <c r="H222" s="38"/>
      <c r="I222" s="38"/>
      <c r="J222" s="37"/>
      <c r="K222" s="126"/>
      <c r="L222" s="10"/>
      <c r="M222" s="104"/>
      <c r="N222" s="147"/>
      <c r="O222" s="147"/>
      <c r="P222" s="10"/>
      <c r="Q222" s="5"/>
      <c r="R222" s="59"/>
      <c r="S222" s="5"/>
      <c r="T222" s="5"/>
      <c r="U222" s="5">
        <f t="shared" ref="U222:U246" si="16">M222-S222</f>
        <v>0</v>
      </c>
      <c r="V222" s="10"/>
    </row>
    <row r="223" spans="1:22" x14ac:dyDescent="0.35">
      <c r="B223" s="136" t="s">
        <v>472</v>
      </c>
      <c r="C223" s="48" t="s">
        <v>1179</v>
      </c>
      <c r="D223" s="46">
        <v>44759</v>
      </c>
      <c r="E223" s="47">
        <v>44849</v>
      </c>
      <c r="F223" s="48" t="s">
        <v>1180</v>
      </c>
      <c r="G223" s="48" t="s">
        <v>180</v>
      </c>
      <c r="H223" s="48" t="s">
        <v>45</v>
      </c>
      <c r="I223" s="48" t="s">
        <v>46</v>
      </c>
      <c r="J223" s="113" t="s">
        <v>1181</v>
      </c>
      <c r="K223" s="114">
        <v>949528</v>
      </c>
      <c r="L223" s="13">
        <v>114.959</v>
      </c>
      <c r="M223" s="99">
        <v>109156789.352</v>
      </c>
      <c r="N223" s="137" t="s">
        <v>823</v>
      </c>
      <c r="O223" s="137" t="s">
        <v>14</v>
      </c>
      <c r="P223" s="13" t="s">
        <v>81</v>
      </c>
      <c r="Q223" s="5" t="s">
        <v>838</v>
      </c>
      <c r="R223" s="59">
        <v>44849</v>
      </c>
      <c r="S223" s="5"/>
      <c r="T223" s="5">
        <f>M223*V223</f>
        <v>43804619566.957603</v>
      </c>
      <c r="U223" s="5">
        <f t="shared" si="16"/>
        <v>109156789.352</v>
      </c>
      <c r="V223" s="13">
        <f>401.3</f>
        <v>401.3</v>
      </c>
    </row>
    <row r="224" spans="1:22" x14ac:dyDescent="0.35">
      <c r="B224" s="138" t="s">
        <v>472</v>
      </c>
      <c r="C224" s="42" t="s">
        <v>74</v>
      </c>
      <c r="D224" s="50">
        <v>44744</v>
      </c>
      <c r="E224" s="57">
        <v>44834</v>
      </c>
      <c r="F224" s="42" t="s">
        <v>1070</v>
      </c>
      <c r="G224" s="42" t="s">
        <v>354</v>
      </c>
      <c r="H224" s="42" t="s">
        <v>113</v>
      </c>
      <c r="I224" s="42" t="s">
        <v>78</v>
      </c>
      <c r="J224" s="93" t="s">
        <v>1182</v>
      </c>
      <c r="K224" s="60">
        <v>136085</v>
      </c>
      <c r="L224" s="5">
        <v>113.547</v>
      </c>
      <c r="M224" s="100">
        <v>15452043.494999999</v>
      </c>
      <c r="N224" s="86" t="s">
        <v>477</v>
      </c>
      <c r="O224" s="86" t="s">
        <v>17</v>
      </c>
      <c r="P224" s="5" t="s">
        <v>81</v>
      </c>
      <c r="Q224" s="5" t="s">
        <v>833</v>
      </c>
      <c r="R224" s="59">
        <v>44834</v>
      </c>
      <c r="S224" s="5"/>
      <c r="T224" s="5">
        <f>M224*V224</f>
        <v>6200905054.5434999</v>
      </c>
      <c r="U224" s="5">
        <f t="shared" si="16"/>
        <v>15452043.494999999</v>
      </c>
      <c r="V224" s="5">
        <f>V223</f>
        <v>401.3</v>
      </c>
    </row>
    <row r="225" spans="2:22" x14ac:dyDescent="0.35">
      <c r="B225" s="138" t="s">
        <v>472</v>
      </c>
      <c r="C225" s="42" t="s">
        <v>1183</v>
      </c>
      <c r="D225" s="50">
        <v>44766</v>
      </c>
      <c r="E225" s="57">
        <v>44856</v>
      </c>
      <c r="F225" s="42" t="s">
        <v>1184</v>
      </c>
      <c r="G225" s="42" t="s">
        <v>180</v>
      </c>
      <c r="H225" s="42" t="s">
        <v>45</v>
      </c>
      <c r="I225" s="42" t="s">
        <v>46</v>
      </c>
      <c r="J225" s="93" t="s">
        <v>1185</v>
      </c>
      <c r="K225" s="60">
        <v>950238</v>
      </c>
      <c r="L225" s="5">
        <v>107.19</v>
      </c>
      <c r="M225" s="100">
        <v>101856011.22</v>
      </c>
      <c r="N225" s="86" t="s">
        <v>823</v>
      </c>
      <c r="O225" s="86" t="s">
        <v>14</v>
      </c>
      <c r="P225" s="5" t="s">
        <v>81</v>
      </c>
      <c r="Q225" s="5" t="s">
        <v>838</v>
      </c>
      <c r="R225" s="59">
        <v>44856</v>
      </c>
      <c r="S225" s="5"/>
      <c r="T225" s="5">
        <f>M225*V225</f>
        <v>40874817302.585999</v>
      </c>
      <c r="U225" s="5">
        <f t="shared" si="16"/>
        <v>101856011.22</v>
      </c>
      <c r="V225" s="5">
        <f t="shared" ref="V225:V246" si="17">V224</f>
        <v>401.3</v>
      </c>
    </row>
    <row r="226" spans="2:22" x14ac:dyDescent="0.35">
      <c r="B226" s="138" t="s">
        <v>472</v>
      </c>
      <c r="C226" s="42" t="s">
        <v>1186</v>
      </c>
      <c r="D226" s="50">
        <v>44773</v>
      </c>
      <c r="E226" s="57">
        <v>44863</v>
      </c>
      <c r="F226" s="42" t="s">
        <v>229</v>
      </c>
      <c r="G226" s="42" t="s">
        <v>180</v>
      </c>
      <c r="H226" s="42" t="s">
        <v>45</v>
      </c>
      <c r="I226" s="42" t="s">
        <v>46</v>
      </c>
      <c r="J226" s="93" t="s">
        <v>1187</v>
      </c>
      <c r="K226" s="60">
        <v>649530</v>
      </c>
      <c r="L226" s="5">
        <v>107.265</v>
      </c>
      <c r="M226" s="100">
        <v>69671835.450000003</v>
      </c>
      <c r="N226" s="86" t="s">
        <v>823</v>
      </c>
      <c r="O226" s="86" t="s">
        <v>14</v>
      </c>
      <c r="P226" s="5" t="s">
        <v>81</v>
      </c>
      <c r="Q226" s="5" t="s">
        <v>838</v>
      </c>
      <c r="R226" s="59">
        <v>44863</v>
      </c>
      <c r="S226" s="5"/>
      <c r="T226" s="5">
        <f>M226*V226</f>
        <v>27959307566.085003</v>
      </c>
      <c r="U226" s="5">
        <f t="shared" si="16"/>
        <v>69671835.450000003</v>
      </c>
      <c r="V226" s="5">
        <f t="shared" si="17"/>
        <v>401.3</v>
      </c>
    </row>
    <row r="227" spans="2:22" x14ac:dyDescent="0.35">
      <c r="B227" s="138" t="s">
        <v>472</v>
      </c>
      <c r="C227" s="42" t="s">
        <v>1188</v>
      </c>
      <c r="D227" s="50">
        <v>44773</v>
      </c>
      <c r="E227" s="57">
        <v>44803</v>
      </c>
      <c r="F227" s="42" t="s">
        <v>229</v>
      </c>
      <c r="G227" s="42" t="s">
        <v>180</v>
      </c>
      <c r="H227" s="42" t="s">
        <v>45</v>
      </c>
      <c r="I227" s="42" t="s">
        <v>46</v>
      </c>
      <c r="J227" s="93" t="s">
        <v>1189</v>
      </c>
      <c r="K227" s="60">
        <v>165742</v>
      </c>
      <c r="L227" s="5">
        <v>107.265</v>
      </c>
      <c r="M227" s="100">
        <v>17778315.629999999</v>
      </c>
      <c r="N227" s="86" t="s">
        <v>823</v>
      </c>
      <c r="O227" s="86" t="s">
        <v>16</v>
      </c>
      <c r="P227" s="5" t="s">
        <v>72</v>
      </c>
      <c r="Q227" s="5" t="s">
        <v>913</v>
      </c>
      <c r="R227" s="59">
        <v>44803</v>
      </c>
      <c r="S227" s="5">
        <f t="shared" si="15"/>
        <v>17778315.629999999</v>
      </c>
      <c r="T227" s="5"/>
      <c r="U227" s="5">
        <f t="shared" si="16"/>
        <v>0</v>
      </c>
      <c r="V227" s="5">
        <f t="shared" si="17"/>
        <v>401.3</v>
      </c>
    </row>
    <row r="228" spans="2:22" x14ac:dyDescent="0.35">
      <c r="B228" s="138" t="s">
        <v>472</v>
      </c>
      <c r="C228" s="42" t="s">
        <v>1188</v>
      </c>
      <c r="D228" s="50">
        <v>44773</v>
      </c>
      <c r="E228" s="57">
        <v>44803</v>
      </c>
      <c r="F228" s="42" t="s">
        <v>229</v>
      </c>
      <c r="G228" s="42" t="s">
        <v>180</v>
      </c>
      <c r="H228" s="42" t="s">
        <v>45</v>
      </c>
      <c r="I228" s="42" t="s">
        <v>46</v>
      </c>
      <c r="J228" s="93" t="s">
        <v>1190</v>
      </c>
      <c r="K228" s="60">
        <v>135373</v>
      </c>
      <c r="L228" s="5">
        <v>107.265</v>
      </c>
      <c r="M228" s="100">
        <v>14520784.845000001</v>
      </c>
      <c r="N228" s="86" t="s">
        <v>823</v>
      </c>
      <c r="O228" s="86" t="s">
        <v>16</v>
      </c>
      <c r="P228" s="5" t="s">
        <v>72</v>
      </c>
      <c r="Q228" s="5" t="s">
        <v>913</v>
      </c>
      <c r="R228" s="59">
        <v>44803</v>
      </c>
      <c r="S228" s="5">
        <f t="shared" si="15"/>
        <v>14520784.845000001</v>
      </c>
      <c r="T228" s="5"/>
      <c r="U228" s="5">
        <f t="shared" si="16"/>
        <v>0</v>
      </c>
      <c r="V228" s="5">
        <f t="shared" si="17"/>
        <v>401.3</v>
      </c>
    </row>
    <row r="229" spans="2:22" x14ac:dyDescent="0.35">
      <c r="B229" s="138" t="s">
        <v>472</v>
      </c>
      <c r="C229" s="42" t="s">
        <v>1188</v>
      </c>
      <c r="D229" s="50">
        <v>44773</v>
      </c>
      <c r="E229" s="57">
        <v>44803</v>
      </c>
      <c r="F229" s="42" t="s">
        <v>229</v>
      </c>
      <c r="G229" s="42" t="s">
        <v>180</v>
      </c>
      <c r="H229" s="42" t="s">
        <v>45</v>
      </c>
      <c r="I229" s="42" t="s">
        <v>46</v>
      </c>
      <c r="J229" s="93" t="s">
        <v>1191</v>
      </c>
      <c r="K229" s="60">
        <v>98885</v>
      </c>
      <c r="L229" s="5">
        <v>107.265</v>
      </c>
      <c r="M229" s="100">
        <v>10606899.525</v>
      </c>
      <c r="N229" s="86" t="s">
        <v>823</v>
      </c>
      <c r="O229" s="86" t="s">
        <v>16</v>
      </c>
      <c r="P229" s="5" t="s">
        <v>72</v>
      </c>
      <c r="Q229" s="5" t="s">
        <v>913</v>
      </c>
      <c r="R229" s="59">
        <v>44803</v>
      </c>
      <c r="S229" s="5">
        <f t="shared" si="15"/>
        <v>10606899.525</v>
      </c>
      <c r="T229" s="5"/>
      <c r="U229" s="5">
        <f t="shared" si="16"/>
        <v>0</v>
      </c>
      <c r="V229" s="5">
        <f t="shared" si="17"/>
        <v>401.3</v>
      </c>
    </row>
    <row r="230" spans="2:22" x14ac:dyDescent="0.35">
      <c r="B230" s="138" t="s">
        <v>472</v>
      </c>
      <c r="C230" s="42" t="s">
        <v>1192</v>
      </c>
      <c r="D230" s="50">
        <v>44757</v>
      </c>
      <c r="E230" s="57">
        <v>44847</v>
      </c>
      <c r="F230" s="42" t="s">
        <v>335</v>
      </c>
      <c r="G230" s="42" t="s">
        <v>102</v>
      </c>
      <c r="H230" s="42" t="s">
        <v>103</v>
      </c>
      <c r="I230" s="42" t="s">
        <v>46</v>
      </c>
      <c r="J230" s="93" t="s">
        <v>1193</v>
      </c>
      <c r="K230" s="60">
        <v>650069</v>
      </c>
      <c r="L230" s="5">
        <v>115.949</v>
      </c>
      <c r="M230" s="100">
        <v>75374850.480999991</v>
      </c>
      <c r="N230" s="86" t="s">
        <v>823</v>
      </c>
      <c r="O230" s="86" t="s">
        <v>14</v>
      </c>
      <c r="P230" s="5" t="s">
        <v>81</v>
      </c>
      <c r="Q230" s="5" t="s">
        <v>838</v>
      </c>
      <c r="R230" s="59">
        <v>44847</v>
      </c>
      <c r="S230" s="5"/>
      <c r="T230" s="5">
        <f>M230*V230</f>
        <v>30247927498.025299</v>
      </c>
      <c r="U230" s="5">
        <f t="shared" si="16"/>
        <v>75374850.480999991</v>
      </c>
      <c r="V230" s="5">
        <f t="shared" si="17"/>
        <v>401.3</v>
      </c>
    </row>
    <row r="231" spans="2:22" x14ac:dyDescent="0.35">
      <c r="B231" s="138" t="s">
        <v>472</v>
      </c>
      <c r="C231" s="42" t="s">
        <v>843</v>
      </c>
      <c r="D231" s="50">
        <v>44772</v>
      </c>
      <c r="E231" s="57">
        <v>44862</v>
      </c>
      <c r="F231" s="42" t="s">
        <v>1194</v>
      </c>
      <c r="G231" s="42" t="s">
        <v>495</v>
      </c>
      <c r="H231" s="42" t="s">
        <v>136</v>
      </c>
      <c r="I231" s="42" t="s">
        <v>46</v>
      </c>
      <c r="J231" s="93" t="s">
        <v>1195</v>
      </c>
      <c r="K231" s="60">
        <v>643904</v>
      </c>
      <c r="L231" s="5">
        <v>108.505</v>
      </c>
      <c r="M231" s="100">
        <v>69866803.519999996</v>
      </c>
      <c r="N231" s="86" t="s">
        <v>823</v>
      </c>
      <c r="O231" s="86" t="s">
        <v>14</v>
      </c>
      <c r="P231" s="5" t="s">
        <v>81</v>
      </c>
      <c r="Q231" s="5" t="s">
        <v>838</v>
      </c>
      <c r="R231" s="59">
        <v>44862</v>
      </c>
      <c r="S231" s="5"/>
      <c r="T231" s="5">
        <f>M231*V231</f>
        <v>28037548252.576</v>
      </c>
      <c r="U231" s="5">
        <f t="shared" si="16"/>
        <v>69866803.519999996</v>
      </c>
      <c r="V231" s="5">
        <f t="shared" si="17"/>
        <v>401.3</v>
      </c>
    </row>
    <row r="232" spans="2:22" x14ac:dyDescent="0.35">
      <c r="B232" s="138" t="s">
        <v>472</v>
      </c>
      <c r="C232" s="42" t="s">
        <v>950</v>
      </c>
      <c r="D232" s="50">
        <v>44752</v>
      </c>
      <c r="E232" s="57">
        <v>44842</v>
      </c>
      <c r="F232" s="42" t="s">
        <v>1196</v>
      </c>
      <c r="G232" s="42" t="s">
        <v>208</v>
      </c>
      <c r="H232" s="42" t="s">
        <v>121</v>
      </c>
      <c r="I232" s="42" t="s">
        <v>46</v>
      </c>
      <c r="J232" s="93" t="s">
        <v>1197</v>
      </c>
      <c r="K232" s="60">
        <v>794518</v>
      </c>
      <c r="L232" s="5">
        <v>119.533</v>
      </c>
      <c r="M232" s="100">
        <v>94971120.093999997</v>
      </c>
      <c r="N232" s="86" t="s">
        <v>823</v>
      </c>
      <c r="O232" s="86" t="s">
        <v>14</v>
      </c>
      <c r="P232" s="5" t="s">
        <v>81</v>
      </c>
      <c r="Q232" s="5" t="s">
        <v>838</v>
      </c>
      <c r="R232" s="59">
        <v>44842</v>
      </c>
      <c r="S232" s="5"/>
      <c r="T232" s="5">
        <f>M232*V232</f>
        <v>38111910493.722198</v>
      </c>
      <c r="U232" s="5">
        <f t="shared" si="16"/>
        <v>94971120.093999997</v>
      </c>
      <c r="V232" s="5">
        <f t="shared" si="17"/>
        <v>401.3</v>
      </c>
    </row>
    <row r="233" spans="2:22" x14ac:dyDescent="0.35">
      <c r="B233" s="138" t="s">
        <v>472</v>
      </c>
      <c r="C233" s="42" t="s">
        <v>327</v>
      </c>
      <c r="D233" s="50">
        <v>44752</v>
      </c>
      <c r="E233" s="57">
        <v>44782</v>
      </c>
      <c r="F233" s="42" t="s">
        <v>1196</v>
      </c>
      <c r="G233" s="42" t="s">
        <v>208</v>
      </c>
      <c r="H233" s="42" t="s">
        <v>121</v>
      </c>
      <c r="I233" s="42" t="s">
        <v>46</v>
      </c>
      <c r="J233" s="93" t="s">
        <v>1198</v>
      </c>
      <c r="K233" s="60">
        <v>130000</v>
      </c>
      <c r="L233" s="5">
        <v>119.533</v>
      </c>
      <c r="M233" s="100">
        <v>15539290</v>
      </c>
      <c r="N233" s="86" t="s">
        <v>823</v>
      </c>
      <c r="O233" s="86" t="s">
        <v>16</v>
      </c>
      <c r="P233" s="5" t="s">
        <v>1199</v>
      </c>
      <c r="Q233" s="5" t="s">
        <v>1053</v>
      </c>
      <c r="R233" s="59">
        <v>44782</v>
      </c>
      <c r="S233" s="5">
        <f t="shared" si="15"/>
        <v>15539290</v>
      </c>
      <c r="T233" s="5"/>
      <c r="U233" s="5">
        <f t="shared" si="16"/>
        <v>0</v>
      </c>
      <c r="V233" s="5">
        <f t="shared" si="17"/>
        <v>401.3</v>
      </c>
    </row>
    <row r="234" spans="2:22" x14ac:dyDescent="0.35">
      <c r="B234" s="138" t="s">
        <v>472</v>
      </c>
      <c r="C234" s="42" t="s">
        <v>427</v>
      </c>
      <c r="D234" s="50">
        <v>44766</v>
      </c>
      <c r="E234" s="57">
        <v>44856</v>
      </c>
      <c r="F234" s="42" t="s">
        <v>1200</v>
      </c>
      <c r="G234" s="42" t="s">
        <v>208</v>
      </c>
      <c r="H234" s="42" t="s">
        <v>121</v>
      </c>
      <c r="I234" s="42" t="s">
        <v>46</v>
      </c>
      <c r="J234" s="93" t="s">
        <v>1201</v>
      </c>
      <c r="K234" s="60">
        <v>948634</v>
      </c>
      <c r="L234" s="5">
        <v>110.1</v>
      </c>
      <c r="M234" s="100">
        <v>104444603.39999999</v>
      </c>
      <c r="N234" s="86" t="s">
        <v>823</v>
      </c>
      <c r="O234" s="86" t="s">
        <v>14</v>
      </c>
      <c r="P234" s="5" t="s">
        <v>81</v>
      </c>
      <c r="Q234" s="5" t="s">
        <v>838</v>
      </c>
      <c r="R234" s="59">
        <v>44856</v>
      </c>
      <c r="S234" s="5"/>
      <c r="T234" s="5"/>
      <c r="U234" s="5">
        <f t="shared" si="16"/>
        <v>104444603.39999999</v>
      </c>
      <c r="V234" s="5">
        <f t="shared" si="17"/>
        <v>401.3</v>
      </c>
    </row>
    <row r="235" spans="2:22" x14ac:dyDescent="0.35">
      <c r="B235" s="138" t="s">
        <v>472</v>
      </c>
      <c r="C235" s="42" t="s">
        <v>1202</v>
      </c>
      <c r="D235" s="50">
        <v>44758</v>
      </c>
      <c r="E235" s="57">
        <v>44788</v>
      </c>
      <c r="F235" s="42" t="s">
        <v>1030</v>
      </c>
      <c r="G235" s="42" t="s">
        <v>149</v>
      </c>
      <c r="H235" s="42" t="s">
        <v>150</v>
      </c>
      <c r="I235" s="42" t="s">
        <v>78</v>
      </c>
      <c r="J235" s="93" t="s">
        <v>1203</v>
      </c>
      <c r="K235" s="60">
        <v>200000</v>
      </c>
      <c r="L235" s="5">
        <v>116.879</v>
      </c>
      <c r="M235" s="100">
        <v>23375800</v>
      </c>
      <c r="N235" s="86" t="s">
        <v>477</v>
      </c>
      <c r="O235" s="86" t="s">
        <v>17</v>
      </c>
      <c r="P235" s="5" t="s">
        <v>61</v>
      </c>
      <c r="Q235" s="5" t="s">
        <v>65</v>
      </c>
      <c r="R235" s="59">
        <v>44788</v>
      </c>
      <c r="S235" s="5">
        <f t="shared" si="15"/>
        <v>23375800</v>
      </c>
      <c r="T235" s="5"/>
      <c r="U235" s="5">
        <f t="shared" si="16"/>
        <v>0</v>
      </c>
      <c r="V235" s="5">
        <f t="shared" si="17"/>
        <v>401.3</v>
      </c>
    </row>
    <row r="236" spans="2:22" x14ac:dyDescent="0.35">
      <c r="B236" s="138" t="s">
        <v>472</v>
      </c>
      <c r="C236" s="42" t="s">
        <v>1202</v>
      </c>
      <c r="D236" s="50">
        <v>44758</v>
      </c>
      <c r="E236" s="57">
        <v>44788</v>
      </c>
      <c r="F236" s="42" t="s">
        <v>1030</v>
      </c>
      <c r="G236" s="42" t="s">
        <v>149</v>
      </c>
      <c r="H236" s="42" t="s">
        <v>152</v>
      </c>
      <c r="I236" s="42" t="s">
        <v>78</v>
      </c>
      <c r="J236" s="93" t="s">
        <v>1204</v>
      </c>
      <c r="K236" s="60">
        <v>50000</v>
      </c>
      <c r="L236" s="5">
        <v>116.879</v>
      </c>
      <c r="M236" s="100">
        <v>5843950</v>
      </c>
      <c r="N236" s="86" t="s">
        <v>477</v>
      </c>
      <c r="O236" s="86" t="s">
        <v>17</v>
      </c>
      <c r="P236" s="5" t="s">
        <v>61</v>
      </c>
      <c r="Q236" s="5" t="s">
        <v>65</v>
      </c>
      <c r="R236" s="59">
        <v>44788</v>
      </c>
      <c r="S236" s="5">
        <f t="shared" si="15"/>
        <v>5843950</v>
      </c>
      <c r="T236" s="5"/>
      <c r="U236" s="5">
        <f t="shared" si="16"/>
        <v>0</v>
      </c>
      <c r="V236" s="5">
        <f t="shared" si="17"/>
        <v>401.3</v>
      </c>
    </row>
    <row r="237" spans="2:22" x14ac:dyDescent="0.35">
      <c r="B237" s="138" t="s">
        <v>472</v>
      </c>
      <c r="C237" s="42" t="s">
        <v>1202</v>
      </c>
      <c r="D237" s="50">
        <v>44758</v>
      </c>
      <c r="E237" s="57">
        <v>44788</v>
      </c>
      <c r="F237" s="42" t="s">
        <v>1030</v>
      </c>
      <c r="G237" s="42" t="s">
        <v>149</v>
      </c>
      <c r="H237" s="42" t="s">
        <v>150</v>
      </c>
      <c r="I237" s="42" t="s">
        <v>78</v>
      </c>
      <c r="J237" s="93" t="s">
        <v>1205</v>
      </c>
      <c r="K237" s="60">
        <v>50000</v>
      </c>
      <c r="L237" s="5">
        <v>116.879</v>
      </c>
      <c r="M237" s="100">
        <v>5843950</v>
      </c>
      <c r="N237" s="86" t="s">
        <v>80</v>
      </c>
      <c r="O237" s="86" t="s">
        <v>14</v>
      </c>
      <c r="P237" s="5" t="s">
        <v>61</v>
      </c>
      <c r="Q237" s="5" t="s">
        <v>876</v>
      </c>
      <c r="R237" s="59">
        <v>44788</v>
      </c>
      <c r="S237" s="5">
        <f t="shared" si="15"/>
        <v>5843950</v>
      </c>
      <c r="T237" s="5"/>
      <c r="U237" s="5">
        <f t="shared" si="16"/>
        <v>0</v>
      </c>
      <c r="V237" s="5">
        <f t="shared" si="17"/>
        <v>401.3</v>
      </c>
    </row>
    <row r="238" spans="2:22" x14ac:dyDescent="0.35">
      <c r="B238" s="138" t="s">
        <v>472</v>
      </c>
      <c r="C238" s="42" t="s">
        <v>1206</v>
      </c>
      <c r="D238" s="50">
        <v>44763</v>
      </c>
      <c r="E238" s="57">
        <v>44853</v>
      </c>
      <c r="F238" s="42" t="s">
        <v>1207</v>
      </c>
      <c r="G238" s="42" t="s">
        <v>162</v>
      </c>
      <c r="H238" s="42" t="s">
        <v>163</v>
      </c>
      <c r="I238" s="42" t="s">
        <v>46</v>
      </c>
      <c r="J238" s="93" t="s">
        <v>1208</v>
      </c>
      <c r="K238" s="60">
        <v>950189</v>
      </c>
      <c r="L238" s="5">
        <v>111.605</v>
      </c>
      <c r="M238" s="100">
        <v>106045843.345</v>
      </c>
      <c r="N238" s="86" t="s">
        <v>823</v>
      </c>
      <c r="O238" s="86" t="s">
        <v>14</v>
      </c>
      <c r="P238" s="5" t="s">
        <v>81</v>
      </c>
      <c r="Q238" s="5" t="s">
        <v>838</v>
      </c>
      <c r="R238" s="59">
        <v>44853</v>
      </c>
      <c r="S238" s="5"/>
      <c r="T238" s="5">
        <f>M238*V238</f>
        <v>42556196934.348503</v>
      </c>
      <c r="U238" s="5">
        <f t="shared" si="16"/>
        <v>106045843.345</v>
      </c>
      <c r="V238" s="5">
        <f t="shared" si="17"/>
        <v>401.3</v>
      </c>
    </row>
    <row r="239" spans="2:22" x14ac:dyDescent="0.35">
      <c r="B239" s="138" t="s">
        <v>472</v>
      </c>
      <c r="C239" s="42" t="s">
        <v>74</v>
      </c>
      <c r="D239" s="50">
        <v>44768</v>
      </c>
      <c r="E239" s="57">
        <v>44858</v>
      </c>
      <c r="F239" s="42" t="s">
        <v>1099</v>
      </c>
      <c r="G239" s="42" t="s">
        <v>162</v>
      </c>
      <c r="H239" s="42" t="s">
        <v>163</v>
      </c>
      <c r="I239" s="42" t="s">
        <v>46</v>
      </c>
      <c r="J239" s="93" t="s">
        <v>1209</v>
      </c>
      <c r="K239" s="60">
        <v>950370</v>
      </c>
      <c r="L239" s="5">
        <v>107.81</v>
      </c>
      <c r="M239" s="100">
        <v>102459389.7</v>
      </c>
      <c r="N239" s="86" t="s">
        <v>823</v>
      </c>
      <c r="O239" s="86" t="s">
        <v>14</v>
      </c>
      <c r="P239" s="5" t="s">
        <v>81</v>
      </c>
      <c r="Q239" s="5" t="s">
        <v>838</v>
      </c>
      <c r="R239" s="59">
        <v>44858</v>
      </c>
      <c r="S239" s="5"/>
      <c r="T239" s="5">
        <f>M239*V239</f>
        <v>41116953086.610001</v>
      </c>
      <c r="U239" s="5">
        <f t="shared" si="16"/>
        <v>102459389.7</v>
      </c>
      <c r="V239" s="5">
        <f t="shared" si="17"/>
        <v>401.3</v>
      </c>
    </row>
    <row r="240" spans="2:22" x14ac:dyDescent="0.35">
      <c r="B240" s="138" t="s">
        <v>472</v>
      </c>
      <c r="C240" s="42" t="s">
        <v>74</v>
      </c>
      <c r="D240" s="50">
        <v>44768</v>
      </c>
      <c r="E240" s="57">
        <v>44858</v>
      </c>
      <c r="F240" s="42" t="s">
        <v>1099</v>
      </c>
      <c r="G240" s="42" t="s">
        <v>162</v>
      </c>
      <c r="H240" s="42" t="s">
        <v>350</v>
      </c>
      <c r="I240" s="42" t="s">
        <v>351</v>
      </c>
      <c r="J240" s="93" t="s">
        <v>1210</v>
      </c>
      <c r="K240" s="60">
        <v>10000</v>
      </c>
      <c r="L240" s="5">
        <v>107.81</v>
      </c>
      <c r="M240" s="100">
        <v>1078100</v>
      </c>
      <c r="N240" s="86" t="s">
        <v>824</v>
      </c>
      <c r="O240" s="86" t="s">
        <v>14</v>
      </c>
      <c r="P240" s="5" t="s">
        <v>81</v>
      </c>
      <c r="Q240" s="5" t="s">
        <v>838</v>
      </c>
      <c r="R240" s="59">
        <v>44858</v>
      </c>
      <c r="S240" s="5"/>
      <c r="T240" s="5">
        <f>M240*V240</f>
        <v>432641530</v>
      </c>
      <c r="U240" s="5">
        <f t="shared" si="16"/>
        <v>1078100</v>
      </c>
      <c r="V240" s="5">
        <f t="shared" si="17"/>
        <v>401.3</v>
      </c>
    </row>
    <row r="241" spans="1:22" x14ac:dyDescent="0.35">
      <c r="B241" s="138" t="s">
        <v>472</v>
      </c>
      <c r="C241" s="42" t="s">
        <v>956</v>
      </c>
      <c r="D241" s="50">
        <v>44751</v>
      </c>
      <c r="E241" s="57">
        <v>44841</v>
      </c>
      <c r="F241" s="42" t="s">
        <v>1211</v>
      </c>
      <c r="G241" s="42" t="s">
        <v>296</v>
      </c>
      <c r="H241" s="42" t="s">
        <v>163</v>
      </c>
      <c r="I241" s="42" t="s">
        <v>46</v>
      </c>
      <c r="J241" s="93" t="s">
        <v>1212</v>
      </c>
      <c r="K241" s="60">
        <v>947417</v>
      </c>
      <c r="L241" s="5">
        <v>118.343</v>
      </c>
      <c r="M241" s="100">
        <v>112120170.031</v>
      </c>
      <c r="N241" s="86" t="s">
        <v>823</v>
      </c>
      <c r="O241" s="86" t="s">
        <v>14</v>
      </c>
      <c r="P241" s="5" t="s">
        <v>81</v>
      </c>
      <c r="Q241" s="5" t="s">
        <v>838</v>
      </c>
      <c r="R241" s="59">
        <v>44841</v>
      </c>
      <c r="S241" s="5"/>
      <c r="T241" s="5">
        <f>M241*V241</f>
        <v>44993824233.4403</v>
      </c>
      <c r="U241" s="5">
        <f t="shared" si="16"/>
        <v>112120170.031</v>
      </c>
      <c r="V241" s="5">
        <f t="shared" si="17"/>
        <v>401.3</v>
      </c>
    </row>
    <row r="242" spans="1:22" x14ac:dyDescent="0.35">
      <c r="B242" s="138" t="s">
        <v>472</v>
      </c>
      <c r="C242" s="42" t="s">
        <v>1213</v>
      </c>
      <c r="D242" s="50">
        <v>44747</v>
      </c>
      <c r="E242" s="57">
        <v>44837</v>
      </c>
      <c r="F242" s="42" t="s">
        <v>568</v>
      </c>
      <c r="G242" s="42" t="s">
        <v>76</v>
      </c>
      <c r="H242" s="42" t="s">
        <v>77</v>
      </c>
      <c r="I242" s="42" t="s">
        <v>78</v>
      </c>
      <c r="J242" s="93" t="s">
        <v>1214</v>
      </c>
      <c r="K242" s="60">
        <v>596323</v>
      </c>
      <c r="L242" s="5">
        <v>117.82299999999999</v>
      </c>
      <c r="M242" s="100">
        <v>70260564.828999996</v>
      </c>
      <c r="N242" s="86" t="s">
        <v>477</v>
      </c>
      <c r="O242" s="86" t="s">
        <v>17</v>
      </c>
      <c r="P242" s="5" t="s">
        <v>81</v>
      </c>
      <c r="Q242" s="5" t="s">
        <v>833</v>
      </c>
      <c r="R242" s="59">
        <v>44837</v>
      </c>
      <c r="S242" s="5"/>
      <c r="T242" s="5">
        <f>M242*V242</f>
        <v>28195564665.877701</v>
      </c>
      <c r="U242" s="5">
        <f t="shared" si="16"/>
        <v>70260564.828999996</v>
      </c>
      <c r="V242" s="5">
        <f t="shared" si="17"/>
        <v>401.3</v>
      </c>
    </row>
    <row r="243" spans="1:22" x14ac:dyDescent="0.35">
      <c r="B243" s="138" t="s">
        <v>472</v>
      </c>
      <c r="C243" s="42" t="s">
        <v>1215</v>
      </c>
      <c r="D243" s="50">
        <v>44747</v>
      </c>
      <c r="E243" s="57">
        <v>44837</v>
      </c>
      <c r="F243" s="42" t="s">
        <v>1216</v>
      </c>
      <c r="G243" s="42" t="s">
        <v>107</v>
      </c>
      <c r="H243" s="42" t="s">
        <v>108</v>
      </c>
      <c r="I243" s="42" t="s">
        <v>78</v>
      </c>
      <c r="J243" s="93" t="s">
        <v>1217</v>
      </c>
      <c r="K243" s="60">
        <v>497500</v>
      </c>
      <c r="L243" s="5">
        <v>118.783</v>
      </c>
      <c r="M243" s="100">
        <v>59094542.5</v>
      </c>
      <c r="N243" s="86" t="s">
        <v>477</v>
      </c>
      <c r="O243" s="86" t="s">
        <v>17</v>
      </c>
      <c r="P243" s="5" t="s">
        <v>81</v>
      </c>
      <c r="Q243" s="5" t="s">
        <v>833</v>
      </c>
      <c r="R243" s="59">
        <v>44837</v>
      </c>
      <c r="S243" s="5"/>
      <c r="T243" s="5">
        <f>M243*V243</f>
        <v>23714639905.25</v>
      </c>
      <c r="U243" s="5">
        <f t="shared" si="16"/>
        <v>59094542.5</v>
      </c>
      <c r="V243" s="5">
        <f t="shared" si="17"/>
        <v>401.3</v>
      </c>
    </row>
    <row r="244" spans="1:22" x14ac:dyDescent="0.35">
      <c r="B244" s="138" t="s">
        <v>472</v>
      </c>
      <c r="C244" s="42" t="s">
        <v>950</v>
      </c>
      <c r="D244" s="50">
        <v>44751</v>
      </c>
      <c r="E244" s="57">
        <v>44841</v>
      </c>
      <c r="F244" s="42" t="s">
        <v>1218</v>
      </c>
      <c r="G244" s="42" t="s">
        <v>596</v>
      </c>
      <c r="H244" s="42" t="s">
        <v>1219</v>
      </c>
      <c r="I244" s="42" t="s">
        <v>78</v>
      </c>
      <c r="J244" s="93" t="s">
        <v>1220</v>
      </c>
      <c r="K244" s="60">
        <v>498729</v>
      </c>
      <c r="L244" s="5">
        <v>116.71299999999999</v>
      </c>
      <c r="M244" s="100">
        <v>58208157.776999995</v>
      </c>
      <c r="N244" s="86" t="s">
        <v>67</v>
      </c>
      <c r="O244" s="86" t="s">
        <v>15</v>
      </c>
      <c r="P244" s="5" t="s">
        <v>81</v>
      </c>
      <c r="Q244" s="5" t="s">
        <v>833</v>
      </c>
      <c r="R244" s="59">
        <v>44841</v>
      </c>
      <c r="S244" s="5"/>
      <c r="T244" s="5">
        <f>M244*V244</f>
        <v>23358933715.910099</v>
      </c>
      <c r="U244" s="5">
        <f t="shared" si="16"/>
        <v>58208157.776999995</v>
      </c>
      <c r="V244" s="5">
        <f t="shared" si="17"/>
        <v>401.3</v>
      </c>
    </row>
    <row r="245" spans="1:22" x14ac:dyDescent="0.35">
      <c r="B245" s="138" t="s">
        <v>472</v>
      </c>
      <c r="C245" s="42" t="s">
        <v>1215</v>
      </c>
      <c r="D245" s="50">
        <v>44747</v>
      </c>
      <c r="E245" s="57">
        <v>44837</v>
      </c>
      <c r="F245" s="42" t="s">
        <v>1216</v>
      </c>
      <c r="G245" s="42" t="s">
        <v>107</v>
      </c>
      <c r="H245" s="42" t="s">
        <v>108</v>
      </c>
      <c r="I245" s="42" t="s">
        <v>78</v>
      </c>
      <c r="J245" s="93" t="s">
        <v>1221</v>
      </c>
      <c r="K245" s="60">
        <v>500429</v>
      </c>
      <c r="L245" s="5">
        <v>118.783</v>
      </c>
      <c r="M245" s="100">
        <v>59442457.906999998</v>
      </c>
      <c r="N245" s="86" t="s">
        <v>67</v>
      </c>
      <c r="O245" s="86" t="s">
        <v>15</v>
      </c>
      <c r="P245" s="5" t="s">
        <v>81</v>
      </c>
      <c r="Q245" s="5" t="s">
        <v>833</v>
      </c>
      <c r="R245" s="59">
        <v>44837</v>
      </c>
      <c r="S245" s="5"/>
      <c r="T245" s="5">
        <f>M245*V245</f>
        <v>23854258358.079102</v>
      </c>
      <c r="U245" s="5">
        <f t="shared" si="16"/>
        <v>59442457.906999998</v>
      </c>
      <c r="V245" s="5">
        <f t="shared" si="17"/>
        <v>401.3</v>
      </c>
    </row>
    <row r="246" spans="1:22" x14ac:dyDescent="0.35">
      <c r="B246" s="138" t="s">
        <v>472</v>
      </c>
      <c r="C246" s="42" t="s">
        <v>950</v>
      </c>
      <c r="D246" s="50">
        <v>44751</v>
      </c>
      <c r="E246" s="57">
        <v>44841</v>
      </c>
      <c r="F246" s="42" t="s">
        <v>1218</v>
      </c>
      <c r="G246" s="42" t="s">
        <v>596</v>
      </c>
      <c r="H246" s="42" t="s">
        <v>1219</v>
      </c>
      <c r="I246" s="42" t="s">
        <v>78</v>
      </c>
      <c r="J246" s="93" t="s">
        <v>1222</v>
      </c>
      <c r="K246" s="60">
        <v>497500</v>
      </c>
      <c r="L246" s="5">
        <v>116.71299999999999</v>
      </c>
      <c r="M246" s="100">
        <v>58064717.5</v>
      </c>
      <c r="N246" s="86" t="s">
        <v>477</v>
      </c>
      <c r="O246" s="86" t="s">
        <v>17</v>
      </c>
      <c r="P246" s="5" t="s">
        <v>81</v>
      </c>
      <c r="Q246" s="5" t="s">
        <v>833</v>
      </c>
      <c r="R246" s="59">
        <v>44841</v>
      </c>
      <c r="S246" s="5"/>
      <c r="T246" s="5">
        <f>M246*V246</f>
        <v>23301371132.75</v>
      </c>
      <c r="U246" s="5">
        <f t="shared" si="16"/>
        <v>58064717.5</v>
      </c>
      <c r="V246" s="5">
        <f t="shared" si="17"/>
        <v>401.3</v>
      </c>
    </row>
    <row r="247" spans="1:22" s="31" customFormat="1" ht="16" thickBot="1" x14ac:dyDescent="0.4">
      <c r="A247" s="134"/>
      <c r="B247" s="148"/>
      <c r="C247" s="128"/>
      <c r="D247" s="129"/>
      <c r="E247" s="130"/>
      <c r="F247" s="128"/>
      <c r="G247" s="128"/>
      <c r="H247" s="128"/>
      <c r="I247" s="128"/>
      <c r="J247" s="131"/>
      <c r="K247" s="132">
        <f>SUM(K223:K246)</f>
        <v>12000963</v>
      </c>
      <c r="L247" s="133"/>
      <c r="M247" s="132">
        <f>SUM(M223:M246)</f>
        <v>1361076990.6010001</v>
      </c>
      <c r="N247" s="141"/>
      <c r="O247" s="141"/>
      <c r="P247" s="133"/>
      <c r="Q247" s="119"/>
      <c r="R247" s="120"/>
      <c r="S247" s="5"/>
      <c r="T247" s="119"/>
      <c r="U247" s="5"/>
      <c r="V247" s="133"/>
    </row>
    <row r="248" spans="1:22" x14ac:dyDescent="0.35">
      <c r="B248" s="142"/>
      <c r="C248" s="54"/>
      <c r="D248" s="70"/>
      <c r="E248" s="71"/>
      <c r="F248" s="54"/>
      <c r="G248" s="54"/>
      <c r="H248" s="54"/>
      <c r="I248" s="54"/>
      <c r="J248" s="92"/>
      <c r="K248" s="123"/>
      <c r="L248" s="21"/>
      <c r="M248" s="103"/>
      <c r="N248" s="143"/>
      <c r="O248" s="143"/>
      <c r="P248" s="21"/>
      <c r="Q248" s="5"/>
      <c r="R248" s="59"/>
      <c r="S248" s="5"/>
      <c r="T248" s="5"/>
      <c r="U248" s="5">
        <f t="shared" ref="U248:U277" si="18">M248-S248</f>
        <v>0</v>
      </c>
      <c r="V248" s="21"/>
    </row>
    <row r="249" spans="1:22" x14ac:dyDescent="0.35">
      <c r="B249" s="144" t="s">
        <v>537</v>
      </c>
      <c r="C249" s="42" t="s">
        <v>142</v>
      </c>
      <c r="D249" s="50">
        <v>44788</v>
      </c>
      <c r="E249" s="57">
        <v>44818</v>
      </c>
      <c r="F249" s="42" t="s">
        <v>341</v>
      </c>
      <c r="G249" s="42" t="s">
        <v>180</v>
      </c>
      <c r="H249" s="42" t="s">
        <v>45</v>
      </c>
      <c r="I249" s="42" t="s">
        <v>46</v>
      </c>
      <c r="J249" s="93" t="s">
        <v>1223</v>
      </c>
      <c r="K249" s="60">
        <v>257000</v>
      </c>
      <c r="L249" s="5">
        <v>101.29300000000001</v>
      </c>
      <c r="M249" s="100">
        <v>26032301</v>
      </c>
      <c r="N249" s="86" t="s">
        <v>823</v>
      </c>
      <c r="O249" s="86" t="s">
        <v>16</v>
      </c>
      <c r="P249" s="5" t="s">
        <v>910</v>
      </c>
      <c r="Q249" s="5" t="s">
        <v>50</v>
      </c>
      <c r="R249" s="59">
        <v>44818</v>
      </c>
      <c r="S249" s="5">
        <f t="shared" si="15"/>
        <v>26032301</v>
      </c>
      <c r="T249" s="5"/>
      <c r="U249" s="5">
        <f t="shared" si="18"/>
        <v>0</v>
      </c>
      <c r="V249" s="5">
        <f>403.87</f>
        <v>403.87</v>
      </c>
    </row>
    <row r="250" spans="1:22" x14ac:dyDescent="0.35">
      <c r="B250" s="144" t="s">
        <v>537</v>
      </c>
      <c r="C250" s="42" t="s">
        <v>142</v>
      </c>
      <c r="D250" s="50">
        <v>44788</v>
      </c>
      <c r="E250" s="57">
        <v>44818</v>
      </c>
      <c r="F250" s="42" t="s">
        <v>341</v>
      </c>
      <c r="G250" s="42" t="s">
        <v>180</v>
      </c>
      <c r="H250" s="42" t="s">
        <v>45</v>
      </c>
      <c r="I250" s="42" t="s">
        <v>46</v>
      </c>
      <c r="J250" s="93" t="s">
        <v>1224</v>
      </c>
      <c r="K250" s="60">
        <v>290000</v>
      </c>
      <c r="L250" s="5">
        <v>101.29300000000001</v>
      </c>
      <c r="M250" s="100">
        <v>29374970</v>
      </c>
      <c r="N250" s="86" t="s">
        <v>823</v>
      </c>
      <c r="O250" s="86" t="s">
        <v>16</v>
      </c>
      <c r="P250" s="5" t="s">
        <v>910</v>
      </c>
      <c r="Q250" s="5" t="s">
        <v>50</v>
      </c>
      <c r="R250" s="59">
        <v>44818</v>
      </c>
      <c r="S250" s="5">
        <f t="shared" si="15"/>
        <v>29374970</v>
      </c>
      <c r="T250" s="5"/>
      <c r="U250" s="5">
        <f t="shared" si="18"/>
        <v>0</v>
      </c>
      <c r="V250" s="5">
        <f>V249</f>
        <v>403.87</v>
      </c>
    </row>
    <row r="251" spans="1:22" x14ac:dyDescent="0.35">
      <c r="B251" s="144" t="s">
        <v>537</v>
      </c>
      <c r="C251" s="42" t="s">
        <v>142</v>
      </c>
      <c r="D251" s="50">
        <v>44788</v>
      </c>
      <c r="E251" s="57">
        <v>44818</v>
      </c>
      <c r="F251" s="42" t="s">
        <v>341</v>
      </c>
      <c r="G251" s="42" t="s">
        <v>180</v>
      </c>
      <c r="H251" s="42" t="s">
        <v>45</v>
      </c>
      <c r="I251" s="42" t="s">
        <v>46</v>
      </c>
      <c r="J251" s="93" t="s">
        <v>1225</v>
      </c>
      <c r="K251" s="60">
        <v>203161</v>
      </c>
      <c r="L251" s="5">
        <v>101.29300000000001</v>
      </c>
      <c r="M251" s="100">
        <v>20578787.173</v>
      </c>
      <c r="N251" s="86" t="s">
        <v>823</v>
      </c>
      <c r="O251" s="86" t="s">
        <v>16</v>
      </c>
      <c r="P251" s="5" t="s">
        <v>910</v>
      </c>
      <c r="Q251" s="5" t="s">
        <v>50</v>
      </c>
      <c r="R251" s="59">
        <v>44818</v>
      </c>
      <c r="S251" s="5">
        <f t="shared" si="15"/>
        <v>20578787.173</v>
      </c>
      <c r="T251" s="5"/>
      <c r="U251" s="5">
        <f t="shared" si="18"/>
        <v>0</v>
      </c>
      <c r="V251" s="5">
        <f t="shared" ref="V251:V278" si="19">V250</f>
        <v>403.87</v>
      </c>
    </row>
    <row r="252" spans="1:22" x14ac:dyDescent="0.35">
      <c r="B252" s="144" t="s">
        <v>537</v>
      </c>
      <c r="C252" s="42" t="s">
        <v>142</v>
      </c>
      <c r="D252" s="50">
        <v>44788</v>
      </c>
      <c r="E252" s="57">
        <v>44818</v>
      </c>
      <c r="F252" s="42" t="s">
        <v>341</v>
      </c>
      <c r="G252" s="42" t="s">
        <v>180</v>
      </c>
      <c r="H252" s="42" t="s">
        <v>45</v>
      </c>
      <c r="I252" s="42" t="s">
        <v>46</v>
      </c>
      <c r="J252" s="93" t="s">
        <v>1226</v>
      </c>
      <c r="K252" s="60">
        <v>21861</v>
      </c>
      <c r="L252" s="5">
        <v>101.29300000000001</v>
      </c>
      <c r="M252" s="100">
        <v>2214366.273</v>
      </c>
      <c r="N252" s="86" t="s">
        <v>823</v>
      </c>
      <c r="O252" s="86" t="s">
        <v>16</v>
      </c>
      <c r="P252" s="5" t="s">
        <v>72</v>
      </c>
      <c r="Q252" s="5" t="s">
        <v>913</v>
      </c>
      <c r="R252" s="59">
        <v>44818</v>
      </c>
      <c r="S252" s="5">
        <f t="shared" si="15"/>
        <v>2214366.273</v>
      </c>
      <c r="T252" s="5"/>
      <c r="U252" s="5">
        <f t="shared" si="18"/>
        <v>0</v>
      </c>
      <c r="V252" s="5">
        <f t="shared" si="19"/>
        <v>403.87</v>
      </c>
    </row>
    <row r="253" spans="1:22" x14ac:dyDescent="0.35">
      <c r="B253" s="144" t="s">
        <v>537</v>
      </c>
      <c r="C253" s="42" t="s">
        <v>142</v>
      </c>
      <c r="D253" s="50">
        <v>44788</v>
      </c>
      <c r="E253" s="57">
        <v>44818</v>
      </c>
      <c r="F253" s="42" t="s">
        <v>341</v>
      </c>
      <c r="G253" s="42" t="s">
        <v>180</v>
      </c>
      <c r="H253" s="42" t="s">
        <v>45</v>
      </c>
      <c r="I253" s="42" t="s">
        <v>46</v>
      </c>
      <c r="J253" s="93" t="s">
        <v>1227</v>
      </c>
      <c r="K253" s="60">
        <v>78139</v>
      </c>
      <c r="L253" s="5">
        <v>101.29300000000001</v>
      </c>
      <c r="M253" s="100">
        <v>7914933.7270000009</v>
      </c>
      <c r="N253" s="86" t="s">
        <v>823</v>
      </c>
      <c r="O253" s="86" t="s">
        <v>16</v>
      </c>
      <c r="P253" s="5" t="s">
        <v>72</v>
      </c>
      <c r="Q253" s="5" t="s">
        <v>913</v>
      </c>
      <c r="R253" s="59">
        <v>44818</v>
      </c>
      <c r="S253" s="5">
        <f t="shared" si="15"/>
        <v>7914933.7270000009</v>
      </c>
      <c r="T253" s="5"/>
      <c r="U253" s="5">
        <f t="shared" si="18"/>
        <v>0</v>
      </c>
      <c r="V253" s="5">
        <f t="shared" si="19"/>
        <v>403.87</v>
      </c>
    </row>
    <row r="254" spans="1:22" x14ac:dyDescent="0.35">
      <c r="B254" s="144" t="s">
        <v>537</v>
      </c>
      <c r="C254" s="42" t="s">
        <v>142</v>
      </c>
      <c r="D254" s="50">
        <v>44788</v>
      </c>
      <c r="E254" s="57">
        <v>44818</v>
      </c>
      <c r="F254" s="42" t="s">
        <v>341</v>
      </c>
      <c r="G254" s="42" t="s">
        <v>180</v>
      </c>
      <c r="H254" s="42" t="s">
        <v>45</v>
      </c>
      <c r="I254" s="42" t="s">
        <v>46</v>
      </c>
      <c r="J254" s="93" t="s">
        <v>1228</v>
      </c>
      <c r="K254" s="60">
        <v>168742</v>
      </c>
      <c r="L254" s="5">
        <v>101.29300000000001</v>
      </c>
      <c r="M254" s="100">
        <v>17092383.405999999</v>
      </c>
      <c r="N254" s="86" t="s">
        <v>823</v>
      </c>
      <c r="O254" s="86" t="s">
        <v>16</v>
      </c>
      <c r="P254" s="5" t="s">
        <v>72</v>
      </c>
      <c r="Q254" s="5" t="s">
        <v>913</v>
      </c>
      <c r="R254" s="59">
        <v>44818</v>
      </c>
      <c r="S254" s="5">
        <f t="shared" si="15"/>
        <v>17092383.405999999</v>
      </c>
      <c r="T254" s="5"/>
      <c r="U254" s="5">
        <f t="shared" si="18"/>
        <v>0</v>
      </c>
      <c r="V254" s="5">
        <f t="shared" si="19"/>
        <v>403.87</v>
      </c>
    </row>
    <row r="255" spans="1:22" x14ac:dyDescent="0.35">
      <c r="B255" s="144" t="s">
        <v>537</v>
      </c>
      <c r="C255" s="42" t="s">
        <v>142</v>
      </c>
      <c r="D255" s="50">
        <v>44788</v>
      </c>
      <c r="E255" s="57">
        <v>44818</v>
      </c>
      <c r="F255" s="42" t="s">
        <v>341</v>
      </c>
      <c r="G255" s="42" t="s">
        <v>180</v>
      </c>
      <c r="H255" s="42" t="s">
        <v>45</v>
      </c>
      <c r="I255" s="42" t="s">
        <v>46</v>
      </c>
      <c r="J255" s="93" t="s">
        <v>1229</v>
      </c>
      <c r="K255" s="60">
        <v>31258</v>
      </c>
      <c r="L255" s="5">
        <v>101.29300000000001</v>
      </c>
      <c r="M255" s="100">
        <v>3166216.594</v>
      </c>
      <c r="N255" s="86" t="s">
        <v>823</v>
      </c>
      <c r="O255" s="86" t="s">
        <v>16</v>
      </c>
      <c r="P255" s="5" t="s">
        <v>72</v>
      </c>
      <c r="Q255" s="5" t="s">
        <v>913</v>
      </c>
      <c r="R255" s="59">
        <v>44818</v>
      </c>
      <c r="S255" s="5">
        <f t="shared" si="15"/>
        <v>3166216.594</v>
      </c>
      <c r="T255" s="5"/>
      <c r="U255" s="5">
        <f t="shared" si="18"/>
        <v>0</v>
      </c>
      <c r="V255" s="5">
        <f t="shared" si="19"/>
        <v>403.87</v>
      </c>
    </row>
    <row r="256" spans="1:22" x14ac:dyDescent="0.35">
      <c r="B256" s="144" t="s">
        <v>537</v>
      </c>
      <c r="C256" s="42" t="s">
        <v>1067</v>
      </c>
      <c r="D256" s="50">
        <v>44803</v>
      </c>
      <c r="E256" s="57">
        <v>44893</v>
      </c>
      <c r="F256" s="42" t="s">
        <v>1230</v>
      </c>
      <c r="G256" s="42" t="s">
        <v>180</v>
      </c>
      <c r="H256" s="42" t="s">
        <v>45</v>
      </c>
      <c r="I256" s="42" t="s">
        <v>46</v>
      </c>
      <c r="J256" s="93" t="s">
        <v>1231</v>
      </c>
      <c r="K256" s="60">
        <v>949646</v>
      </c>
      <c r="L256" s="5">
        <v>96.251000000000005</v>
      </c>
      <c r="M256" s="100">
        <v>91404377.145999998</v>
      </c>
      <c r="N256" s="86" t="s">
        <v>823</v>
      </c>
      <c r="O256" s="86" t="s">
        <v>14</v>
      </c>
      <c r="P256" s="5" t="s">
        <v>81</v>
      </c>
      <c r="Q256" s="5" t="s">
        <v>838</v>
      </c>
      <c r="R256" s="59">
        <v>44893</v>
      </c>
      <c r="S256" s="5"/>
      <c r="T256" s="5">
        <f>M256*V256</f>
        <v>36915485797.955017</v>
      </c>
      <c r="U256" s="5">
        <f t="shared" si="18"/>
        <v>91404377.145999998</v>
      </c>
      <c r="V256" s="5">
        <f t="shared" si="19"/>
        <v>403.87</v>
      </c>
    </row>
    <row r="257" spans="2:22" x14ac:dyDescent="0.35">
      <c r="B257" s="144" t="s">
        <v>537</v>
      </c>
      <c r="C257" s="42" t="s">
        <v>836</v>
      </c>
      <c r="D257" s="50">
        <v>44790</v>
      </c>
      <c r="E257" s="57">
        <v>44880</v>
      </c>
      <c r="F257" s="42" t="s">
        <v>626</v>
      </c>
      <c r="G257" s="42" t="s">
        <v>102</v>
      </c>
      <c r="H257" s="42" t="s">
        <v>103</v>
      </c>
      <c r="I257" s="42" t="s">
        <v>46</v>
      </c>
      <c r="J257" s="93" t="s">
        <v>1232</v>
      </c>
      <c r="K257" s="60">
        <v>650096</v>
      </c>
      <c r="L257" s="5">
        <v>102.672</v>
      </c>
      <c r="M257" s="100">
        <v>66746656.511999995</v>
      </c>
      <c r="N257" s="86" t="s">
        <v>823</v>
      </c>
      <c r="O257" s="86" t="s">
        <v>14</v>
      </c>
      <c r="P257" s="5" t="s">
        <v>81</v>
      </c>
      <c r="Q257" s="5" t="s">
        <v>838</v>
      </c>
      <c r="R257" s="59">
        <v>44880</v>
      </c>
      <c r="S257" s="5"/>
      <c r="T257" s="5">
        <f>M257*V257</f>
        <v>26956972165.501438</v>
      </c>
      <c r="U257" s="5">
        <f t="shared" si="18"/>
        <v>66746656.511999995</v>
      </c>
      <c r="V257" s="5">
        <f t="shared" si="19"/>
        <v>403.87</v>
      </c>
    </row>
    <row r="258" spans="2:22" x14ac:dyDescent="0.35">
      <c r="B258" s="144" t="s">
        <v>537</v>
      </c>
      <c r="C258" s="42" t="s">
        <v>1233</v>
      </c>
      <c r="D258" s="50">
        <v>44789</v>
      </c>
      <c r="E258" s="57">
        <v>44879</v>
      </c>
      <c r="F258" s="42" t="s">
        <v>174</v>
      </c>
      <c r="G258" s="42" t="s">
        <v>208</v>
      </c>
      <c r="H258" s="42" t="s">
        <v>121</v>
      </c>
      <c r="I258" s="42" t="s">
        <v>46</v>
      </c>
      <c r="J258" s="93" t="s">
        <v>1234</v>
      </c>
      <c r="K258" s="60">
        <v>949481</v>
      </c>
      <c r="L258" s="5">
        <v>108.444</v>
      </c>
      <c r="M258" s="100">
        <v>102965517.564</v>
      </c>
      <c r="N258" s="86" t="s">
        <v>823</v>
      </c>
      <c r="O258" s="86" t="s">
        <v>14</v>
      </c>
      <c r="P258" s="5" t="s">
        <v>81</v>
      </c>
      <c r="Q258" s="5" t="s">
        <v>838</v>
      </c>
      <c r="R258" s="59">
        <v>44879</v>
      </c>
      <c r="S258" s="5"/>
      <c r="T258" s="5">
        <f>M258*V258</f>
        <v>41584683578.572678</v>
      </c>
      <c r="U258" s="5">
        <f t="shared" si="18"/>
        <v>102965517.564</v>
      </c>
      <c r="V258" s="5">
        <f t="shared" si="19"/>
        <v>403.87</v>
      </c>
    </row>
    <row r="259" spans="2:22" x14ac:dyDescent="0.35">
      <c r="B259" s="144" t="s">
        <v>537</v>
      </c>
      <c r="C259" s="42" t="s">
        <v>1192</v>
      </c>
      <c r="D259" s="50">
        <v>44794</v>
      </c>
      <c r="E259" s="57">
        <v>44884</v>
      </c>
      <c r="F259" s="42" t="s">
        <v>738</v>
      </c>
      <c r="G259" s="42" t="s">
        <v>208</v>
      </c>
      <c r="H259" s="42" t="s">
        <v>121</v>
      </c>
      <c r="I259" s="42" t="s">
        <v>46</v>
      </c>
      <c r="J259" s="93" t="s">
        <v>1235</v>
      </c>
      <c r="K259" s="60">
        <v>946920</v>
      </c>
      <c r="L259" s="5">
        <v>105.075</v>
      </c>
      <c r="M259" s="100">
        <v>99497619</v>
      </c>
      <c r="N259" s="86" t="s">
        <v>823</v>
      </c>
      <c r="O259" s="86" t="s">
        <v>14</v>
      </c>
      <c r="P259" s="5" t="s">
        <v>81</v>
      </c>
      <c r="Q259" s="5" t="s">
        <v>838</v>
      </c>
      <c r="R259" s="59">
        <v>44884</v>
      </c>
      <c r="S259" s="5"/>
      <c r="T259" s="5">
        <f>M259*V259</f>
        <v>40184103385.529999</v>
      </c>
      <c r="U259" s="5">
        <f t="shared" si="18"/>
        <v>99497619</v>
      </c>
      <c r="V259" s="5">
        <f t="shared" si="19"/>
        <v>403.87</v>
      </c>
    </row>
    <row r="260" spans="2:22" x14ac:dyDescent="0.35">
      <c r="B260" s="144" t="s">
        <v>537</v>
      </c>
      <c r="C260" s="42" t="s">
        <v>1073</v>
      </c>
      <c r="D260" s="50">
        <v>44800</v>
      </c>
      <c r="E260" s="57">
        <v>44890</v>
      </c>
      <c r="F260" s="42" t="s">
        <v>673</v>
      </c>
      <c r="G260" s="42" t="s">
        <v>208</v>
      </c>
      <c r="H260" s="42" t="s">
        <v>121</v>
      </c>
      <c r="I260" s="42" t="s">
        <v>46</v>
      </c>
      <c r="J260" s="93" t="s">
        <v>1236</v>
      </c>
      <c r="K260" s="60">
        <v>948602</v>
      </c>
      <c r="L260" s="5">
        <v>99.894999999999996</v>
      </c>
      <c r="M260" s="100">
        <v>94760596.789999992</v>
      </c>
      <c r="N260" s="86" t="s">
        <v>823</v>
      </c>
      <c r="O260" s="86" t="s">
        <v>14</v>
      </c>
      <c r="P260" s="5" t="s">
        <v>81</v>
      </c>
      <c r="Q260" s="5" t="s">
        <v>838</v>
      </c>
      <c r="R260" s="59">
        <v>44890</v>
      </c>
      <c r="S260" s="5"/>
      <c r="T260" s="5">
        <f>M260*V260</f>
        <v>38270962225.577293</v>
      </c>
      <c r="U260" s="5">
        <f t="shared" si="18"/>
        <v>94760596.789999992</v>
      </c>
      <c r="V260" s="5">
        <f t="shared" si="19"/>
        <v>403.87</v>
      </c>
    </row>
    <row r="261" spans="2:22" x14ac:dyDescent="0.35">
      <c r="B261" s="144" t="s">
        <v>537</v>
      </c>
      <c r="C261" s="42" t="s">
        <v>147</v>
      </c>
      <c r="D261" s="50">
        <v>44792</v>
      </c>
      <c r="E261" s="57">
        <v>44823</v>
      </c>
      <c r="F261" s="42" t="s">
        <v>1237</v>
      </c>
      <c r="G261" s="42" t="s">
        <v>149</v>
      </c>
      <c r="H261" s="42" t="s">
        <v>150</v>
      </c>
      <c r="I261" s="42" t="s">
        <v>78</v>
      </c>
      <c r="J261" s="93" t="s">
        <v>1238</v>
      </c>
      <c r="K261" s="60">
        <v>150000</v>
      </c>
      <c r="L261" s="5">
        <v>103.185</v>
      </c>
      <c r="M261" s="100">
        <v>15477750</v>
      </c>
      <c r="N261" s="86" t="s">
        <v>477</v>
      </c>
      <c r="O261" s="86" t="s">
        <v>17</v>
      </c>
      <c r="P261" s="5" t="s">
        <v>61</v>
      </c>
      <c r="Q261" s="5" t="s">
        <v>65</v>
      </c>
      <c r="R261" s="59">
        <v>44823</v>
      </c>
      <c r="S261" s="5">
        <f t="shared" si="15"/>
        <v>15477750</v>
      </c>
      <c r="T261" s="5"/>
      <c r="U261" s="5">
        <f t="shared" si="18"/>
        <v>0</v>
      </c>
      <c r="V261" s="5">
        <f t="shared" si="19"/>
        <v>403.87</v>
      </c>
    </row>
    <row r="262" spans="2:22" x14ac:dyDescent="0.35">
      <c r="B262" s="144" t="s">
        <v>537</v>
      </c>
      <c r="C262" s="42" t="s">
        <v>147</v>
      </c>
      <c r="D262" s="50">
        <v>44792</v>
      </c>
      <c r="E262" s="57">
        <v>44823</v>
      </c>
      <c r="F262" s="42" t="s">
        <v>1237</v>
      </c>
      <c r="G262" s="42" t="s">
        <v>149</v>
      </c>
      <c r="H262" s="42" t="s">
        <v>152</v>
      </c>
      <c r="I262" s="42" t="s">
        <v>78</v>
      </c>
      <c r="J262" s="93" t="s">
        <v>1239</v>
      </c>
      <c r="K262" s="60">
        <v>50000</v>
      </c>
      <c r="L262" s="5">
        <v>103.185</v>
      </c>
      <c r="M262" s="100">
        <v>5159250</v>
      </c>
      <c r="N262" s="86" t="s">
        <v>477</v>
      </c>
      <c r="O262" s="86" t="s">
        <v>17</v>
      </c>
      <c r="P262" s="5" t="s">
        <v>61</v>
      </c>
      <c r="Q262" s="5" t="s">
        <v>65</v>
      </c>
      <c r="R262" s="59">
        <v>44823</v>
      </c>
      <c r="S262" s="5">
        <f t="shared" si="15"/>
        <v>5159250</v>
      </c>
      <c r="T262" s="5"/>
      <c r="U262" s="5">
        <f t="shared" si="18"/>
        <v>0</v>
      </c>
      <c r="V262" s="5">
        <f t="shared" si="19"/>
        <v>403.87</v>
      </c>
    </row>
    <row r="263" spans="2:22" x14ac:dyDescent="0.35">
      <c r="B263" s="144" t="s">
        <v>537</v>
      </c>
      <c r="C263" s="42" t="s">
        <v>147</v>
      </c>
      <c r="D263" s="50">
        <v>44792</v>
      </c>
      <c r="E263" s="57">
        <v>44823</v>
      </c>
      <c r="F263" s="42" t="s">
        <v>1237</v>
      </c>
      <c r="G263" s="42" t="s">
        <v>149</v>
      </c>
      <c r="H263" s="42" t="s">
        <v>150</v>
      </c>
      <c r="I263" s="42" t="s">
        <v>78</v>
      </c>
      <c r="J263" s="93" t="s">
        <v>1240</v>
      </c>
      <c r="K263" s="60">
        <v>50000</v>
      </c>
      <c r="L263" s="5">
        <v>103.185</v>
      </c>
      <c r="M263" s="100">
        <v>5159250</v>
      </c>
      <c r="N263" s="86" t="s">
        <v>80</v>
      </c>
      <c r="O263" s="86" t="s">
        <v>14</v>
      </c>
      <c r="P263" s="5" t="s">
        <v>61</v>
      </c>
      <c r="Q263" s="5" t="s">
        <v>876</v>
      </c>
      <c r="R263" s="59">
        <v>44823</v>
      </c>
      <c r="S263" s="5">
        <f t="shared" si="15"/>
        <v>5159250</v>
      </c>
      <c r="T263" s="5"/>
      <c r="U263" s="5">
        <f t="shared" si="18"/>
        <v>0</v>
      </c>
      <c r="V263" s="5">
        <f t="shared" si="19"/>
        <v>403.87</v>
      </c>
    </row>
    <row r="264" spans="2:22" x14ac:dyDescent="0.35">
      <c r="B264" s="144" t="s">
        <v>537</v>
      </c>
      <c r="C264" s="42" t="s">
        <v>74</v>
      </c>
      <c r="D264" s="50">
        <v>44781</v>
      </c>
      <c r="E264" s="57">
        <v>44871</v>
      </c>
      <c r="F264" s="42" t="s">
        <v>1241</v>
      </c>
      <c r="G264" s="42" t="s">
        <v>162</v>
      </c>
      <c r="H264" s="42" t="s">
        <v>163</v>
      </c>
      <c r="I264" s="42" t="s">
        <v>46</v>
      </c>
      <c r="J264" s="93" t="s">
        <v>1242</v>
      </c>
      <c r="K264" s="60">
        <v>950021</v>
      </c>
      <c r="L264" s="5">
        <v>102.923</v>
      </c>
      <c r="M264" s="100">
        <v>97779011.383000001</v>
      </c>
      <c r="N264" s="86" t="s">
        <v>823</v>
      </c>
      <c r="O264" s="86" t="s">
        <v>14</v>
      </c>
      <c r="P264" s="5" t="s">
        <v>81</v>
      </c>
      <c r="Q264" s="5" t="s">
        <v>838</v>
      </c>
      <c r="R264" s="59">
        <v>44871</v>
      </c>
      <c r="S264" s="5"/>
      <c r="T264" s="5">
        <f>M264*V264</f>
        <v>39490009327.252213</v>
      </c>
      <c r="U264" s="5">
        <f t="shared" si="18"/>
        <v>97779011.383000001</v>
      </c>
      <c r="V264" s="5">
        <f t="shared" si="19"/>
        <v>403.87</v>
      </c>
    </row>
    <row r="265" spans="2:22" x14ac:dyDescent="0.35">
      <c r="B265" s="144" t="s">
        <v>537</v>
      </c>
      <c r="C265" s="42" t="s">
        <v>1125</v>
      </c>
      <c r="D265" s="50">
        <v>44794</v>
      </c>
      <c r="E265" s="57">
        <v>44884</v>
      </c>
      <c r="F265" s="42" t="s">
        <v>1243</v>
      </c>
      <c r="G265" s="42" t="s">
        <v>162</v>
      </c>
      <c r="H265" s="42" t="s">
        <v>163</v>
      </c>
      <c r="I265" s="42" t="s">
        <v>46</v>
      </c>
      <c r="J265" s="93" t="s">
        <v>1244</v>
      </c>
      <c r="K265" s="60">
        <v>950093</v>
      </c>
      <c r="L265" s="5">
        <v>103.13500000000001</v>
      </c>
      <c r="M265" s="100">
        <v>97987841.555000007</v>
      </c>
      <c r="N265" s="86" t="s">
        <v>823</v>
      </c>
      <c r="O265" s="86" t="s">
        <v>14</v>
      </c>
      <c r="P265" s="5" t="s">
        <v>81</v>
      </c>
      <c r="Q265" s="5" t="s">
        <v>838</v>
      </c>
      <c r="R265" s="59">
        <v>44884</v>
      </c>
      <c r="S265" s="5"/>
      <c r="T265" s="5">
        <f>M265*V265</f>
        <v>39574349568.817856</v>
      </c>
      <c r="U265" s="5">
        <f t="shared" si="18"/>
        <v>97987841.555000007</v>
      </c>
      <c r="V265" s="5">
        <f t="shared" si="19"/>
        <v>403.87</v>
      </c>
    </row>
    <row r="266" spans="2:22" x14ac:dyDescent="0.35">
      <c r="B266" s="144" t="s">
        <v>537</v>
      </c>
      <c r="C266" s="42" t="s">
        <v>1245</v>
      </c>
      <c r="D266" s="50">
        <v>44799</v>
      </c>
      <c r="E266" s="57">
        <v>44889</v>
      </c>
      <c r="F266" s="42" t="s">
        <v>214</v>
      </c>
      <c r="G266" s="42" t="s">
        <v>162</v>
      </c>
      <c r="H266" s="42" t="s">
        <v>163</v>
      </c>
      <c r="I266" s="42" t="s">
        <v>46</v>
      </c>
      <c r="J266" s="93" t="s">
        <v>1246</v>
      </c>
      <c r="K266" s="60">
        <v>950145</v>
      </c>
      <c r="L266" s="5">
        <v>97.954999999999998</v>
      </c>
      <c r="M266" s="100">
        <v>93071453.474999994</v>
      </c>
      <c r="N266" s="86" t="s">
        <v>823</v>
      </c>
      <c r="O266" s="86" t="s">
        <v>14</v>
      </c>
      <c r="P266" s="5" t="s">
        <v>81</v>
      </c>
      <c r="Q266" s="5" t="s">
        <v>838</v>
      </c>
      <c r="R266" s="59">
        <v>44889</v>
      </c>
      <c r="S266" s="5"/>
      <c r="T266" s="5">
        <f>M266*V266</f>
        <v>37588767914.94825</v>
      </c>
      <c r="U266" s="5">
        <f t="shared" si="18"/>
        <v>93071453.474999994</v>
      </c>
      <c r="V266" s="5">
        <f t="shared" si="19"/>
        <v>403.87</v>
      </c>
    </row>
    <row r="267" spans="2:22" x14ac:dyDescent="0.35">
      <c r="B267" s="144" t="s">
        <v>537</v>
      </c>
      <c r="C267" s="42" t="s">
        <v>1247</v>
      </c>
      <c r="D267" s="50">
        <v>44780</v>
      </c>
      <c r="E267" s="57">
        <v>44870</v>
      </c>
      <c r="F267" s="42" t="s">
        <v>1248</v>
      </c>
      <c r="G267" s="42" t="s">
        <v>766</v>
      </c>
      <c r="H267" s="42" t="s">
        <v>379</v>
      </c>
      <c r="I267" s="42" t="s">
        <v>78</v>
      </c>
      <c r="J267" s="93" t="s">
        <v>1249</v>
      </c>
      <c r="K267" s="60">
        <v>499809</v>
      </c>
      <c r="L267" s="5">
        <v>97.32</v>
      </c>
      <c r="M267" s="100">
        <v>48641411.879999995</v>
      </c>
      <c r="N267" s="86" t="s">
        <v>67</v>
      </c>
      <c r="O267" s="86" t="s">
        <v>15</v>
      </c>
      <c r="P267" s="5" t="s">
        <v>81</v>
      </c>
      <c r="Q267" s="5" t="s">
        <v>833</v>
      </c>
      <c r="R267" s="59">
        <v>44870</v>
      </c>
      <c r="S267" s="5"/>
      <c r="T267" s="5">
        <f>M267*V267</f>
        <v>19644807015.975597</v>
      </c>
      <c r="U267" s="5">
        <f t="shared" si="18"/>
        <v>48641411.879999995</v>
      </c>
      <c r="V267" s="5">
        <f t="shared" si="19"/>
        <v>403.87</v>
      </c>
    </row>
    <row r="268" spans="2:22" x14ac:dyDescent="0.35">
      <c r="B268" s="144" t="s">
        <v>537</v>
      </c>
      <c r="C268" s="42" t="s">
        <v>1247</v>
      </c>
      <c r="D268" s="50">
        <v>44780</v>
      </c>
      <c r="E268" s="57">
        <v>44870</v>
      </c>
      <c r="F268" s="42" t="s">
        <v>1248</v>
      </c>
      <c r="G268" s="42" t="s">
        <v>766</v>
      </c>
      <c r="H268" s="42" t="s">
        <v>379</v>
      </c>
      <c r="I268" s="42" t="s">
        <v>78</v>
      </c>
      <c r="J268" s="93" t="s">
        <v>1250</v>
      </c>
      <c r="K268" s="60">
        <v>450000</v>
      </c>
      <c r="L268" s="5">
        <v>97.32</v>
      </c>
      <c r="M268" s="100">
        <v>43794000</v>
      </c>
      <c r="N268" s="86" t="s">
        <v>477</v>
      </c>
      <c r="O268" s="86" t="s">
        <v>17</v>
      </c>
      <c r="P268" s="5" t="s">
        <v>81</v>
      </c>
      <c r="Q268" s="5" t="s">
        <v>833</v>
      </c>
      <c r="R268" s="59">
        <v>44870</v>
      </c>
      <c r="S268" s="5"/>
      <c r="T268" s="5">
        <f>M268*V268</f>
        <v>17687082780</v>
      </c>
      <c r="U268" s="5">
        <f t="shared" si="18"/>
        <v>43794000</v>
      </c>
      <c r="V268" s="5">
        <f t="shared" si="19"/>
        <v>403.87</v>
      </c>
    </row>
    <row r="269" spans="2:22" x14ac:dyDescent="0.35">
      <c r="B269" s="144" t="s">
        <v>537</v>
      </c>
      <c r="C269" s="42" t="s">
        <v>1251</v>
      </c>
      <c r="D269" s="50">
        <v>44790</v>
      </c>
      <c r="E269" s="57">
        <v>44880</v>
      </c>
      <c r="F269" s="42" t="s">
        <v>132</v>
      </c>
      <c r="G269" s="42" t="s">
        <v>76</v>
      </c>
      <c r="H269" s="42" t="s">
        <v>77</v>
      </c>
      <c r="I269" s="42" t="s">
        <v>78</v>
      </c>
      <c r="J269" s="93" t="s">
        <v>1252</v>
      </c>
      <c r="K269" s="60">
        <v>200000</v>
      </c>
      <c r="L269" s="5">
        <v>106.52200000000001</v>
      </c>
      <c r="M269" s="100">
        <v>21304400</v>
      </c>
      <c r="N269" s="86" t="s">
        <v>477</v>
      </c>
      <c r="O269" s="86" t="s">
        <v>17</v>
      </c>
      <c r="P269" s="5" t="s">
        <v>81</v>
      </c>
      <c r="Q269" s="5" t="s">
        <v>833</v>
      </c>
      <c r="R269" s="59">
        <v>44880</v>
      </c>
      <c r="S269" s="5"/>
      <c r="T269" s="5">
        <f>M269*V269</f>
        <v>8604208028</v>
      </c>
      <c r="U269" s="5">
        <f t="shared" si="18"/>
        <v>21304400</v>
      </c>
      <c r="V269" s="5">
        <f t="shared" si="19"/>
        <v>403.87</v>
      </c>
    </row>
    <row r="270" spans="2:22" x14ac:dyDescent="0.35">
      <c r="B270" s="144" t="s">
        <v>537</v>
      </c>
      <c r="C270" s="42" t="s">
        <v>142</v>
      </c>
      <c r="D270" s="50">
        <v>44792</v>
      </c>
      <c r="E270" s="57">
        <v>44882</v>
      </c>
      <c r="F270" s="42" t="s">
        <v>363</v>
      </c>
      <c r="G270" s="42" t="s">
        <v>107</v>
      </c>
      <c r="H270" s="42" t="s">
        <v>108</v>
      </c>
      <c r="I270" s="42" t="s">
        <v>78</v>
      </c>
      <c r="J270" s="93" t="s">
        <v>1253</v>
      </c>
      <c r="K270" s="60">
        <v>499111</v>
      </c>
      <c r="L270" s="5">
        <v>106.505</v>
      </c>
      <c r="M270" s="100">
        <v>53157817.055</v>
      </c>
      <c r="N270" s="86" t="s">
        <v>477</v>
      </c>
      <c r="O270" s="86" t="s">
        <v>17</v>
      </c>
      <c r="P270" s="5" t="s">
        <v>81</v>
      </c>
      <c r="Q270" s="5" t="s">
        <v>833</v>
      </c>
      <c r="R270" s="59">
        <v>44882</v>
      </c>
      <c r="S270" s="5"/>
      <c r="T270" s="5">
        <f>M270*V270</f>
        <v>21468847574.00285</v>
      </c>
      <c r="U270" s="5">
        <f t="shared" si="18"/>
        <v>53157817.055</v>
      </c>
      <c r="V270" s="5">
        <f t="shared" si="19"/>
        <v>403.87</v>
      </c>
    </row>
    <row r="271" spans="2:22" x14ac:dyDescent="0.35">
      <c r="B271" s="144" t="s">
        <v>537</v>
      </c>
      <c r="C271" s="42" t="s">
        <v>429</v>
      </c>
      <c r="D271" s="50">
        <v>44780</v>
      </c>
      <c r="E271" s="57">
        <v>44870</v>
      </c>
      <c r="F271" s="42" t="s">
        <v>1254</v>
      </c>
      <c r="G271" s="42" t="s">
        <v>112</v>
      </c>
      <c r="H271" s="42" t="s">
        <v>113</v>
      </c>
      <c r="I271" s="42" t="s">
        <v>78</v>
      </c>
      <c r="J271" s="93" t="s">
        <v>1255</v>
      </c>
      <c r="K271" s="60">
        <v>450000</v>
      </c>
      <c r="L271" s="5">
        <v>104.86</v>
      </c>
      <c r="M271" s="100">
        <v>47187000</v>
      </c>
      <c r="N271" s="86" t="s">
        <v>477</v>
      </c>
      <c r="O271" s="86" t="s">
        <v>17</v>
      </c>
      <c r="P271" s="5" t="s">
        <v>81</v>
      </c>
      <c r="Q271" s="5" t="s">
        <v>833</v>
      </c>
      <c r="R271" s="59">
        <v>44870</v>
      </c>
      <c r="S271" s="5"/>
      <c r="T271" s="5">
        <f>M271*V271</f>
        <v>19057413690</v>
      </c>
      <c r="U271" s="5">
        <f t="shared" si="18"/>
        <v>47187000</v>
      </c>
      <c r="V271" s="5">
        <f t="shared" si="19"/>
        <v>403.87</v>
      </c>
    </row>
    <row r="272" spans="2:22" x14ac:dyDescent="0.35">
      <c r="B272" s="144" t="s">
        <v>537</v>
      </c>
      <c r="C272" s="42" t="s">
        <v>843</v>
      </c>
      <c r="D272" s="50">
        <v>44786</v>
      </c>
      <c r="E272" s="57">
        <v>44876</v>
      </c>
      <c r="F272" s="42" t="s">
        <v>1256</v>
      </c>
      <c r="G272" s="42" t="s">
        <v>354</v>
      </c>
      <c r="H272" s="42" t="s">
        <v>113</v>
      </c>
      <c r="I272" s="42" t="s">
        <v>78</v>
      </c>
      <c r="J272" s="93" t="s">
        <v>1257</v>
      </c>
      <c r="K272" s="60">
        <v>996516</v>
      </c>
      <c r="L272" s="5">
        <v>99.108999999999995</v>
      </c>
      <c r="M272" s="100">
        <v>98763704.243999988</v>
      </c>
      <c r="N272" s="86" t="s">
        <v>477</v>
      </c>
      <c r="O272" s="86" t="s">
        <v>17</v>
      </c>
      <c r="P272" s="5" t="s">
        <v>81</v>
      </c>
      <c r="Q272" s="5" t="s">
        <v>833</v>
      </c>
      <c r="R272" s="59">
        <v>44876</v>
      </c>
      <c r="S272" s="5"/>
      <c r="T272" s="5">
        <f>M272*V272</f>
        <v>39887697233.024277</v>
      </c>
      <c r="U272" s="5">
        <f t="shared" si="18"/>
        <v>98763704.243999988</v>
      </c>
      <c r="V272" s="5">
        <f t="shared" si="19"/>
        <v>403.87</v>
      </c>
    </row>
    <row r="273" spans="1:22" x14ac:dyDescent="0.35">
      <c r="B273" s="144" t="s">
        <v>537</v>
      </c>
      <c r="C273" s="42" t="s">
        <v>1251</v>
      </c>
      <c r="D273" s="50">
        <v>44790</v>
      </c>
      <c r="E273" s="57">
        <v>44880</v>
      </c>
      <c r="F273" s="42" t="s">
        <v>132</v>
      </c>
      <c r="G273" s="42" t="s">
        <v>76</v>
      </c>
      <c r="H273" s="42" t="s">
        <v>77</v>
      </c>
      <c r="I273" s="42" t="s">
        <v>78</v>
      </c>
      <c r="J273" s="93" t="s">
        <v>1258</v>
      </c>
      <c r="K273" s="60">
        <v>794129</v>
      </c>
      <c r="L273" s="5">
        <v>106.52200000000001</v>
      </c>
      <c r="M273" s="100">
        <v>84592209.338</v>
      </c>
      <c r="N273" s="86" t="s">
        <v>67</v>
      </c>
      <c r="O273" s="86" t="s">
        <v>15</v>
      </c>
      <c r="P273" s="5" t="s">
        <v>81</v>
      </c>
      <c r="Q273" s="5" t="s">
        <v>833</v>
      </c>
      <c r="R273" s="59">
        <v>44880</v>
      </c>
      <c r="S273" s="5"/>
      <c r="T273" s="5">
        <f>M273*V273</f>
        <v>34164255585.338058</v>
      </c>
      <c r="U273" s="5">
        <f t="shared" si="18"/>
        <v>84592209.338</v>
      </c>
      <c r="V273" s="5">
        <f t="shared" si="19"/>
        <v>403.87</v>
      </c>
    </row>
    <row r="274" spans="1:22" x14ac:dyDescent="0.35">
      <c r="B274" s="144" t="s">
        <v>537</v>
      </c>
      <c r="C274" s="42" t="s">
        <v>1157</v>
      </c>
      <c r="D274" s="50">
        <v>44799</v>
      </c>
      <c r="E274" s="57">
        <v>44889</v>
      </c>
      <c r="F274" s="42" t="s">
        <v>1259</v>
      </c>
      <c r="G274" s="42" t="s">
        <v>76</v>
      </c>
      <c r="H274" s="42" t="s">
        <v>77</v>
      </c>
      <c r="I274" s="42" t="s">
        <v>78</v>
      </c>
      <c r="J274" s="93" t="s">
        <v>1260</v>
      </c>
      <c r="K274" s="60">
        <v>949000</v>
      </c>
      <c r="L274" s="5">
        <v>99.234999999999999</v>
      </c>
      <c r="M274" s="100">
        <v>94174015</v>
      </c>
      <c r="N274" s="86" t="s">
        <v>67</v>
      </c>
      <c r="O274" s="86" t="s">
        <v>15</v>
      </c>
      <c r="P274" s="5" t="s">
        <v>81</v>
      </c>
      <c r="Q274" s="5" t="s">
        <v>833</v>
      </c>
      <c r="R274" s="59">
        <v>44889</v>
      </c>
      <c r="S274" s="5"/>
      <c r="T274" s="5">
        <f>M274*V274</f>
        <v>38034059438.050003</v>
      </c>
      <c r="U274" s="5">
        <f t="shared" si="18"/>
        <v>94174015</v>
      </c>
      <c r="V274" s="5">
        <f t="shared" si="19"/>
        <v>403.87</v>
      </c>
    </row>
    <row r="275" spans="1:22" x14ac:dyDescent="0.35">
      <c r="B275" s="144" t="s">
        <v>537</v>
      </c>
      <c r="C275" s="42" t="s">
        <v>142</v>
      </c>
      <c r="D275" s="50">
        <v>44792</v>
      </c>
      <c r="E275" s="57">
        <v>44882</v>
      </c>
      <c r="F275" s="42" t="s">
        <v>363</v>
      </c>
      <c r="G275" s="42" t="s">
        <v>107</v>
      </c>
      <c r="H275" s="42" t="s">
        <v>108</v>
      </c>
      <c r="I275" s="42" t="s">
        <v>78</v>
      </c>
      <c r="J275" s="93" t="s">
        <v>1261</v>
      </c>
      <c r="K275" s="60">
        <v>497500</v>
      </c>
      <c r="L275" s="5">
        <v>106.505</v>
      </c>
      <c r="M275" s="100">
        <v>52986237.5</v>
      </c>
      <c r="N275" s="86" t="s">
        <v>67</v>
      </c>
      <c r="O275" s="86" t="s">
        <v>15</v>
      </c>
      <c r="P275" s="5" t="s">
        <v>81</v>
      </c>
      <c r="Q275" s="5" t="s">
        <v>833</v>
      </c>
      <c r="R275" s="59">
        <v>44882</v>
      </c>
      <c r="S275" s="5"/>
      <c r="T275" s="5">
        <f>M275*V275</f>
        <v>21399551739.125</v>
      </c>
      <c r="U275" s="5">
        <f t="shared" si="18"/>
        <v>52986237.5</v>
      </c>
      <c r="V275" s="5">
        <f t="shared" si="19"/>
        <v>403.87</v>
      </c>
    </row>
    <row r="276" spans="1:22" x14ac:dyDescent="0.35">
      <c r="B276" s="144" t="s">
        <v>537</v>
      </c>
      <c r="C276" s="42" t="s">
        <v>105</v>
      </c>
      <c r="D276" s="50">
        <v>44780</v>
      </c>
      <c r="E276" s="57">
        <v>44870</v>
      </c>
      <c r="F276" s="42" t="s">
        <v>1254</v>
      </c>
      <c r="G276" s="42" t="s">
        <v>112</v>
      </c>
      <c r="H276" s="42" t="s">
        <v>113</v>
      </c>
      <c r="I276" s="42" t="s">
        <v>78</v>
      </c>
      <c r="J276" s="93" t="s">
        <v>1262</v>
      </c>
      <c r="K276" s="60">
        <v>501808</v>
      </c>
      <c r="L276" s="5">
        <v>104.86</v>
      </c>
      <c r="M276" s="100">
        <v>52619586.880000003</v>
      </c>
      <c r="N276" s="86" t="s">
        <v>67</v>
      </c>
      <c r="O276" s="86" t="s">
        <v>15</v>
      </c>
      <c r="P276" s="5" t="s">
        <v>81</v>
      </c>
      <c r="Q276" s="5" t="s">
        <v>833</v>
      </c>
      <c r="R276" s="59">
        <v>44870</v>
      </c>
      <c r="S276" s="5"/>
      <c r="T276" s="5">
        <f>M276*V276</f>
        <v>21251472553.225601</v>
      </c>
      <c r="U276" s="5">
        <f t="shared" si="18"/>
        <v>52619586.880000003</v>
      </c>
      <c r="V276" s="5">
        <f t="shared" si="19"/>
        <v>403.87</v>
      </c>
    </row>
    <row r="277" spans="1:22" x14ac:dyDescent="0.35">
      <c r="B277" s="144" t="s">
        <v>537</v>
      </c>
      <c r="C277" s="42" t="s">
        <v>1263</v>
      </c>
      <c r="D277" s="50">
        <v>44804</v>
      </c>
      <c r="E277" s="57">
        <v>44894</v>
      </c>
      <c r="F277" s="42" t="s">
        <v>1264</v>
      </c>
      <c r="G277" s="42" t="s">
        <v>296</v>
      </c>
      <c r="H277" s="42" t="s">
        <v>163</v>
      </c>
      <c r="I277" s="42" t="s">
        <v>46</v>
      </c>
      <c r="J277" s="93" t="s">
        <v>1265</v>
      </c>
      <c r="K277" s="60">
        <v>252440</v>
      </c>
      <c r="L277" s="5">
        <v>99.715999999999994</v>
      </c>
      <c r="M277" s="100">
        <v>25172307.039999999</v>
      </c>
      <c r="N277" s="86" t="s">
        <v>823</v>
      </c>
      <c r="O277" s="86" t="s">
        <v>14</v>
      </c>
      <c r="P277" s="5" t="s">
        <v>81</v>
      </c>
      <c r="Q277" s="5" t="s">
        <v>838</v>
      </c>
      <c r="R277" s="59">
        <v>44894</v>
      </c>
      <c r="S277" s="5"/>
      <c r="T277" s="5">
        <f>M277*V277</f>
        <v>10166339644.244801</v>
      </c>
      <c r="U277" s="5">
        <f t="shared" si="18"/>
        <v>25172307.039999999</v>
      </c>
      <c r="V277" s="5">
        <f t="shared" si="19"/>
        <v>403.87</v>
      </c>
    </row>
    <row r="278" spans="1:22" s="31" customFormat="1" x14ac:dyDescent="0.35">
      <c r="A278" s="134"/>
      <c r="B278" s="145"/>
      <c r="C278" s="77"/>
      <c r="D278" s="115"/>
      <c r="E278" s="116"/>
      <c r="F278" s="77"/>
      <c r="G278" s="77"/>
      <c r="H278" s="77"/>
      <c r="I278" s="77"/>
      <c r="J278" s="117"/>
      <c r="K278" s="118">
        <f>SUM(K249:K277)</f>
        <v>14685478</v>
      </c>
      <c r="L278" s="119"/>
      <c r="M278" s="101">
        <f>SUM(M249:M277)</f>
        <v>1498775970.5350001</v>
      </c>
      <c r="N278" s="86"/>
      <c r="O278" s="86"/>
      <c r="P278" s="119"/>
      <c r="Q278" s="119"/>
      <c r="R278" s="120"/>
      <c r="S278" s="5"/>
      <c r="T278" s="119"/>
      <c r="U278" s="5"/>
      <c r="V278" s="5">
        <f t="shared" si="19"/>
        <v>403.87</v>
      </c>
    </row>
    <row r="279" spans="1:22" ht="16" thickBot="1" x14ac:dyDescent="0.4">
      <c r="B279" s="146"/>
      <c r="C279" s="38"/>
      <c r="D279" s="124"/>
      <c r="E279" s="125"/>
      <c r="F279" s="38"/>
      <c r="G279" s="38"/>
      <c r="H279" s="38"/>
      <c r="I279" s="38"/>
      <c r="J279" s="37"/>
      <c r="K279" s="126"/>
      <c r="L279" s="10"/>
      <c r="M279" s="104"/>
      <c r="N279" s="147"/>
      <c r="O279" s="147"/>
      <c r="P279" s="10"/>
      <c r="Q279" s="5"/>
      <c r="R279" s="59"/>
      <c r="S279" s="5"/>
      <c r="T279" s="5"/>
      <c r="U279" s="5">
        <f t="shared" ref="U279:U301" si="20">M279-S279</f>
        <v>0</v>
      </c>
      <c r="V279" s="10"/>
    </row>
    <row r="280" spans="1:22" x14ac:dyDescent="0.35">
      <c r="B280" s="136" t="s">
        <v>592</v>
      </c>
      <c r="C280" s="48" t="s">
        <v>843</v>
      </c>
      <c r="D280" s="46">
        <v>44831</v>
      </c>
      <c r="E280" s="47">
        <v>44921</v>
      </c>
      <c r="F280" s="48" t="s">
        <v>1266</v>
      </c>
      <c r="G280" s="48" t="s">
        <v>596</v>
      </c>
      <c r="H280" s="48" t="s">
        <v>301</v>
      </c>
      <c r="I280" s="48" t="s">
        <v>78</v>
      </c>
      <c r="J280" s="113" t="s">
        <v>1267</v>
      </c>
      <c r="K280" s="114">
        <v>996768</v>
      </c>
      <c r="L280" s="13">
        <v>99.57</v>
      </c>
      <c r="M280" s="99">
        <v>99248189.75999999</v>
      </c>
      <c r="N280" s="137" t="s">
        <v>67</v>
      </c>
      <c r="O280" s="137" t="s">
        <v>15</v>
      </c>
      <c r="P280" s="13" t="s">
        <v>81</v>
      </c>
      <c r="Q280" s="5" t="s">
        <v>833</v>
      </c>
      <c r="R280" s="59">
        <v>44921</v>
      </c>
      <c r="S280" s="5"/>
      <c r="T280" s="5">
        <f>M280*V280</f>
        <v>40642133706.719994</v>
      </c>
      <c r="U280" s="5">
        <f t="shared" si="20"/>
        <v>99248189.75999999</v>
      </c>
      <c r="V280" s="13">
        <f>409.5</f>
        <v>409.5</v>
      </c>
    </row>
    <row r="281" spans="1:22" x14ac:dyDescent="0.35">
      <c r="B281" s="138" t="s">
        <v>592</v>
      </c>
      <c r="C281" s="42" t="s">
        <v>313</v>
      </c>
      <c r="D281" s="50">
        <v>44819</v>
      </c>
      <c r="E281" s="57">
        <v>44909</v>
      </c>
      <c r="F281" s="42" t="s">
        <v>1268</v>
      </c>
      <c r="G281" s="42" t="s">
        <v>102</v>
      </c>
      <c r="H281" s="42" t="s">
        <v>103</v>
      </c>
      <c r="I281" s="42" t="s">
        <v>46</v>
      </c>
      <c r="J281" s="93" t="s">
        <v>1269</v>
      </c>
      <c r="K281" s="60">
        <v>650057</v>
      </c>
      <c r="L281" s="5">
        <v>95.149000000000001</v>
      </c>
      <c r="M281" s="100">
        <v>61852273.493000001</v>
      </c>
      <c r="N281" s="86" t="s">
        <v>823</v>
      </c>
      <c r="O281" s="86" t="s">
        <v>14</v>
      </c>
      <c r="P281" s="5" t="s">
        <v>81</v>
      </c>
      <c r="Q281" s="5" t="s">
        <v>838</v>
      </c>
      <c r="R281" s="59">
        <v>44909</v>
      </c>
      <c r="S281" s="5"/>
      <c r="T281" s="5">
        <f>M281*V281</f>
        <v>25328505995.383499</v>
      </c>
      <c r="U281" s="5">
        <f t="shared" si="20"/>
        <v>61852273.493000001</v>
      </c>
      <c r="V281" s="5">
        <f>V280</f>
        <v>409.5</v>
      </c>
    </row>
    <row r="282" spans="1:22" x14ac:dyDescent="0.35">
      <c r="B282" s="138" t="s">
        <v>592</v>
      </c>
      <c r="C282" s="42" t="s">
        <v>74</v>
      </c>
      <c r="D282" s="50">
        <v>44810</v>
      </c>
      <c r="E282" s="57">
        <v>44840</v>
      </c>
      <c r="F282" s="42" t="s">
        <v>509</v>
      </c>
      <c r="G282" s="42" t="s">
        <v>495</v>
      </c>
      <c r="H282" s="42" t="s">
        <v>136</v>
      </c>
      <c r="I282" s="42" t="s">
        <v>46</v>
      </c>
      <c r="J282" s="93" t="s">
        <v>1270</v>
      </c>
      <c r="K282" s="60">
        <v>650538</v>
      </c>
      <c r="L282" s="5">
        <v>97.447000000000003</v>
      </c>
      <c r="M282" s="100">
        <v>63392976.486000001</v>
      </c>
      <c r="N282" s="86" t="s">
        <v>823</v>
      </c>
      <c r="O282" s="86" t="s">
        <v>16</v>
      </c>
      <c r="P282" s="5" t="s">
        <v>212</v>
      </c>
      <c r="Q282" s="5" t="s">
        <v>1053</v>
      </c>
      <c r="R282" s="59">
        <v>44840</v>
      </c>
      <c r="S282" s="5">
        <f t="shared" ref="S282:S329" si="21">M282</f>
        <v>63392976.486000001</v>
      </c>
      <c r="T282" s="5"/>
      <c r="U282" s="5">
        <f t="shared" si="20"/>
        <v>0</v>
      </c>
      <c r="V282" s="5">
        <f t="shared" ref="V282:V301" si="22">V281</f>
        <v>409.5</v>
      </c>
    </row>
    <row r="283" spans="1:22" x14ac:dyDescent="0.35">
      <c r="B283" s="138" t="s">
        <v>592</v>
      </c>
      <c r="C283" s="42" t="s">
        <v>74</v>
      </c>
      <c r="D283" s="50">
        <v>44824</v>
      </c>
      <c r="E283" s="57">
        <v>44854</v>
      </c>
      <c r="F283" s="42" t="s">
        <v>481</v>
      </c>
      <c r="G283" s="42" t="s">
        <v>495</v>
      </c>
      <c r="H283" s="42" t="s">
        <v>136</v>
      </c>
      <c r="I283" s="42" t="s">
        <v>46</v>
      </c>
      <c r="J283" s="93" t="s">
        <v>1271</v>
      </c>
      <c r="K283" s="60">
        <v>299831</v>
      </c>
      <c r="L283" s="5">
        <v>97.253</v>
      </c>
      <c r="M283" s="100">
        <v>29159464.243000001</v>
      </c>
      <c r="N283" s="86" t="s">
        <v>823</v>
      </c>
      <c r="O283" s="86" t="s">
        <v>16</v>
      </c>
      <c r="P283" s="5" t="s">
        <v>212</v>
      </c>
      <c r="Q283" s="5" t="s">
        <v>1053</v>
      </c>
      <c r="R283" s="59">
        <v>44854</v>
      </c>
      <c r="S283" s="5">
        <f t="shared" si="21"/>
        <v>29159464.243000001</v>
      </c>
      <c r="T283" s="5"/>
      <c r="U283" s="5">
        <f t="shared" si="20"/>
        <v>0</v>
      </c>
      <c r="V283" s="5">
        <f t="shared" si="22"/>
        <v>409.5</v>
      </c>
    </row>
    <row r="284" spans="1:22" x14ac:dyDescent="0.35">
      <c r="B284" s="138" t="s">
        <v>592</v>
      </c>
      <c r="C284" s="42" t="s">
        <v>1086</v>
      </c>
      <c r="D284" s="50">
        <v>44821</v>
      </c>
      <c r="E284" s="57">
        <v>44911</v>
      </c>
      <c r="F284" s="42" t="s">
        <v>1272</v>
      </c>
      <c r="G284" s="42" t="s">
        <v>966</v>
      </c>
      <c r="H284" s="42" t="s">
        <v>379</v>
      </c>
      <c r="I284" s="42" t="s">
        <v>78</v>
      </c>
      <c r="J284" s="93" t="s">
        <v>1273</v>
      </c>
      <c r="K284" s="60">
        <v>912799</v>
      </c>
      <c r="L284" s="5">
        <v>94.625</v>
      </c>
      <c r="M284" s="100">
        <v>86373605.375</v>
      </c>
      <c r="N284" s="86" t="s">
        <v>67</v>
      </c>
      <c r="O284" s="86" t="s">
        <v>15</v>
      </c>
      <c r="P284" s="5" t="s">
        <v>81</v>
      </c>
      <c r="Q284" s="5" t="s">
        <v>833</v>
      </c>
      <c r="R284" s="59">
        <v>44911</v>
      </c>
      <c r="S284" s="5"/>
      <c r="T284" s="5">
        <f>M284*V284</f>
        <v>35369991401.0625</v>
      </c>
      <c r="U284" s="5">
        <f t="shared" si="20"/>
        <v>86373605.375</v>
      </c>
      <c r="V284" s="5">
        <f t="shared" si="22"/>
        <v>409.5</v>
      </c>
    </row>
    <row r="285" spans="1:22" x14ac:dyDescent="0.35">
      <c r="B285" s="138" t="s">
        <v>592</v>
      </c>
      <c r="C285" s="42" t="s">
        <v>1274</v>
      </c>
      <c r="D285" s="50">
        <v>44809</v>
      </c>
      <c r="E285" s="57">
        <v>44899</v>
      </c>
      <c r="F285" s="42" t="s">
        <v>143</v>
      </c>
      <c r="G285" s="42" t="s">
        <v>76</v>
      </c>
      <c r="H285" s="42" t="s">
        <v>77</v>
      </c>
      <c r="I285" s="42" t="s">
        <v>78</v>
      </c>
      <c r="J285" s="93" t="s">
        <v>1275</v>
      </c>
      <c r="K285" s="60">
        <v>450000</v>
      </c>
      <c r="L285" s="5">
        <v>99.512</v>
      </c>
      <c r="M285" s="100">
        <v>44780400</v>
      </c>
      <c r="N285" s="86" t="s">
        <v>67</v>
      </c>
      <c r="O285" s="86" t="s">
        <v>15</v>
      </c>
      <c r="P285" s="5" t="s">
        <v>81</v>
      </c>
      <c r="Q285" s="5" t="s">
        <v>833</v>
      </c>
      <c r="R285" s="59">
        <v>44899</v>
      </c>
      <c r="S285" s="5"/>
      <c r="T285" s="5">
        <f>M285*V285</f>
        <v>18337573800</v>
      </c>
      <c r="U285" s="5">
        <f t="shared" si="20"/>
        <v>44780400</v>
      </c>
      <c r="V285" s="5">
        <f t="shared" si="22"/>
        <v>409.5</v>
      </c>
    </row>
    <row r="286" spans="1:22" x14ac:dyDescent="0.35">
      <c r="B286" s="138" t="s">
        <v>592</v>
      </c>
      <c r="C286" s="42" t="s">
        <v>1276</v>
      </c>
      <c r="D286" s="50">
        <v>44807</v>
      </c>
      <c r="E286" s="57">
        <v>44897</v>
      </c>
      <c r="F286" s="42" t="s">
        <v>229</v>
      </c>
      <c r="G286" s="42" t="s">
        <v>208</v>
      </c>
      <c r="H286" s="42" t="s">
        <v>121</v>
      </c>
      <c r="I286" s="42" t="s">
        <v>46</v>
      </c>
      <c r="J286" s="93" t="s">
        <v>1277</v>
      </c>
      <c r="K286" s="60">
        <v>942739</v>
      </c>
      <c r="L286" s="5">
        <v>99.77</v>
      </c>
      <c r="M286" s="100">
        <v>94057070.030000001</v>
      </c>
      <c r="N286" s="86" t="s">
        <v>823</v>
      </c>
      <c r="O286" s="86" t="s">
        <v>14</v>
      </c>
      <c r="P286" s="5" t="s">
        <v>81</v>
      </c>
      <c r="Q286" s="5" t="s">
        <v>838</v>
      </c>
      <c r="R286" s="59">
        <v>44897</v>
      </c>
      <c r="S286" s="5"/>
      <c r="T286" s="5">
        <f>M286*V286</f>
        <v>38516370177.285004</v>
      </c>
      <c r="U286" s="5">
        <f t="shared" si="20"/>
        <v>94057070.030000001</v>
      </c>
      <c r="V286" s="5">
        <f t="shared" si="22"/>
        <v>409.5</v>
      </c>
    </row>
    <row r="287" spans="1:22" x14ac:dyDescent="0.35">
      <c r="B287" s="138" t="s">
        <v>592</v>
      </c>
      <c r="C287" s="42" t="s">
        <v>1067</v>
      </c>
      <c r="D287" s="50">
        <v>44825</v>
      </c>
      <c r="E287" s="57">
        <v>44915</v>
      </c>
      <c r="F287" s="42" t="s">
        <v>626</v>
      </c>
      <c r="G287" s="42" t="s">
        <v>208</v>
      </c>
      <c r="H287" s="42" t="s">
        <v>121</v>
      </c>
      <c r="I287" s="42" t="s">
        <v>46</v>
      </c>
      <c r="J287" s="93" t="s">
        <v>1278</v>
      </c>
      <c r="K287" s="60">
        <v>937901</v>
      </c>
      <c r="L287" s="5">
        <v>100.48699999999999</v>
      </c>
      <c r="M287" s="100">
        <v>94246857.787</v>
      </c>
      <c r="N287" s="86" t="s">
        <v>823</v>
      </c>
      <c r="O287" s="86" t="s">
        <v>14</v>
      </c>
      <c r="P287" s="5" t="s">
        <v>81</v>
      </c>
      <c r="Q287" s="5" t="s">
        <v>838</v>
      </c>
      <c r="R287" s="59">
        <v>44915</v>
      </c>
      <c r="S287" s="5"/>
      <c r="T287" s="5">
        <f>M287*V287</f>
        <v>38594088263.776497</v>
      </c>
      <c r="U287" s="5">
        <f t="shared" si="20"/>
        <v>94246857.787</v>
      </c>
      <c r="V287" s="5">
        <f t="shared" si="22"/>
        <v>409.5</v>
      </c>
    </row>
    <row r="288" spans="1:22" x14ac:dyDescent="0.35">
      <c r="B288" s="138" t="s">
        <v>592</v>
      </c>
      <c r="C288" s="42" t="s">
        <v>1073</v>
      </c>
      <c r="D288" s="50">
        <v>44832</v>
      </c>
      <c r="E288" s="57">
        <v>44922</v>
      </c>
      <c r="F288" s="42" t="s">
        <v>1279</v>
      </c>
      <c r="G288" s="42" t="s">
        <v>208</v>
      </c>
      <c r="H288" s="42" t="s">
        <v>121</v>
      </c>
      <c r="I288" s="42" t="s">
        <v>46</v>
      </c>
      <c r="J288" s="93" t="s">
        <v>1280</v>
      </c>
      <c r="K288" s="60">
        <v>921118</v>
      </c>
      <c r="L288" s="5">
        <v>105.458</v>
      </c>
      <c r="M288" s="100">
        <v>97139262.044</v>
      </c>
      <c r="N288" s="86" t="s">
        <v>823</v>
      </c>
      <c r="O288" s="86" t="s">
        <v>14</v>
      </c>
      <c r="P288" s="5" t="s">
        <v>81</v>
      </c>
      <c r="Q288" s="5" t="s">
        <v>838</v>
      </c>
      <c r="R288" s="59">
        <v>44922</v>
      </c>
      <c r="S288" s="5"/>
      <c r="T288" s="5">
        <f>M288*V288</f>
        <v>39778527807.017998</v>
      </c>
      <c r="U288" s="5">
        <f t="shared" si="20"/>
        <v>97139262.044</v>
      </c>
      <c r="V288" s="5">
        <f t="shared" si="22"/>
        <v>409.5</v>
      </c>
    </row>
    <row r="289" spans="1:22" x14ac:dyDescent="0.35">
      <c r="B289" s="138" t="s">
        <v>592</v>
      </c>
      <c r="C289" s="42" t="s">
        <v>147</v>
      </c>
      <c r="D289" s="50">
        <v>44819</v>
      </c>
      <c r="E289" s="57">
        <v>44848</v>
      </c>
      <c r="F289" s="42" t="s">
        <v>1281</v>
      </c>
      <c r="G289" s="42" t="s">
        <v>149</v>
      </c>
      <c r="H289" s="42" t="s">
        <v>150</v>
      </c>
      <c r="I289" s="42" t="s">
        <v>78</v>
      </c>
      <c r="J289" s="93" t="s">
        <v>1282</v>
      </c>
      <c r="K289" s="60">
        <v>50000</v>
      </c>
      <c r="L289" s="5">
        <v>95.052000000000007</v>
      </c>
      <c r="M289" s="100">
        <v>4752600</v>
      </c>
      <c r="N289" s="86" t="s">
        <v>477</v>
      </c>
      <c r="O289" s="86" t="s">
        <v>17</v>
      </c>
      <c r="P289" s="5" t="s">
        <v>61</v>
      </c>
      <c r="Q289" s="5" t="s">
        <v>65</v>
      </c>
      <c r="R289" s="59">
        <v>44848</v>
      </c>
      <c r="S289" s="5">
        <f t="shared" si="21"/>
        <v>4752600</v>
      </c>
      <c r="T289" s="5"/>
      <c r="U289" s="5">
        <f t="shared" si="20"/>
        <v>0</v>
      </c>
      <c r="V289" s="5">
        <f t="shared" si="22"/>
        <v>409.5</v>
      </c>
    </row>
    <row r="290" spans="1:22" x14ac:dyDescent="0.35">
      <c r="B290" s="138" t="s">
        <v>592</v>
      </c>
      <c r="C290" s="42" t="s">
        <v>147</v>
      </c>
      <c r="D290" s="50">
        <v>44819</v>
      </c>
      <c r="E290" s="57">
        <v>44848</v>
      </c>
      <c r="F290" s="42" t="s">
        <v>1281</v>
      </c>
      <c r="G290" s="42" t="s">
        <v>149</v>
      </c>
      <c r="H290" s="42" t="s">
        <v>150</v>
      </c>
      <c r="I290" s="42" t="s">
        <v>78</v>
      </c>
      <c r="J290" s="93" t="s">
        <v>1283</v>
      </c>
      <c r="K290" s="60">
        <v>200000</v>
      </c>
      <c r="L290" s="5">
        <v>95.052000000000007</v>
      </c>
      <c r="M290" s="100">
        <v>19010400</v>
      </c>
      <c r="N290" s="86" t="s">
        <v>477</v>
      </c>
      <c r="O290" s="86" t="s">
        <v>17</v>
      </c>
      <c r="P290" s="5" t="s">
        <v>61</v>
      </c>
      <c r="Q290" s="5" t="s">
        <v>65</v>
      </c>
      <c r="R290" s="59">
        <v>44848</v>
      </c>
      <c r="S290" s="5">
        <f t="shared" si="21"/>
        <v>19010400</v>
      </c>
      <c r="T290" s="5"/>
      <c r="U290" s="5">
        <f t="shared" si="20"/>
        <v>0</v>
      </c>
      <c r="V290" s="5">
        <f t="shared" si="22"/>
        <v>409.5</v>
      </c>
    </row>
    <row r="291" spans="1:22" x14ac:dyDescent="0.35">
      <c r="B291" s="138" t="s">
        <v>592</v>
      </c>
      <c r="C291" s="42" t="s">
        <v>147</v>
      </c>
      <c r="D291" s="50">
        <v>44819</v>
      </c>
      <c r="E291" s="57">
        <v>44848</v>
      </c>
      <c r="F291" s="42" t="s">
        <v>1281</v>
      </c>
      <c r="G291" s="42" t="s">
        <v>149</v>
      </c>
      <c r="H291" s="42" t="s">
        <v>150</v>
      </c>
      <c r="I291" s="42" t="s">
        <v>78</v>
      </c>
      <c r="J291" s="93" t="s">
        <v>1284</v>
      </c>
      <c r="K291" s="60">
        <v>50000</v>
      </c>
      <c r="L291" s="5">
        <v>95.052000000000007</v>
      </c>
      <c r="M291" s="100">
        <v>4752600</v>
      </c>
      <c r="N291" s="86" t="s">
        <v>80</v>
      </c>
      <c r="O291" s="86" t="s">
        <v>14</v>
      </c>
      <c r="P291" s="5" t="s">
        <v>61</v>
      </c>
      <c r="Q291" s="5" t="s">
        <v>876</v>
      </c>
      <c r="R291" s="59">
        <v>44848</v>
      </c>
      <c r="S291" s="5">
        <f t="shared" si="21"/>
        <v>4752600</v>
      </c>
      <c r="T291" s="5"/>
      <c r="U291" s="5">
        <f t="shared" si="20"/>
        <v>0</v>
      </c>
      <c r="V291" s="5">
        <f t="shared" si="22"/>
        <v>409.5</v>
      </c>
    </row>
    <row r="292" spans="1:22" x14ac:dyDescent="0.35">
      <c r="B292" s="138" t="s">
        <v>592</v>
      </c>
      <c r="C292" s="42" t="s">
        <v>1073</v>
      </c>
      <c r="D292" s="50">
        <v>44805</v>
      </c>
      <c r="E292" s="57">
        <v>44895</v>
      </c>
      <c r="F292" s="42" t="s">
        <v>1285</v>
      </c>
      <c r="G292" s="42" t="s">
        <v>162</v>
      </c>
      <c r="H292" s="42" t="s">
        <v>163</v>
      </c>
      <c r="I292" s="42" t="s">
        <v>46</v>
      </c>
      <c r="J292" s="93" t="s">
        <v>1286</v>
      </c>
      <c r="K292" s="60">
        <v>950402</v>
      </c>
      <c r="L292" s="5">
        <v>99.18</v>
      </c>
      <c r="M292" s="100">
        <v>94260870.359999999</v>
      </c>
      <c r="N292" s="86" t="s">
        <v>823</v>
      </c>
      <c r="O292" s="86" t="s">
        <v>14</v>
      </c>
      <c r="P292" s="5" t="s">
        <v>81</v>
      </c>
      <c r="Q292" s="5" t="s">
        <v>838</v>
      </c>
      <c r="R292" s="59">
        <v>44895</v>
      </c>
      <c r="S292" s="5"/>
      <c r="T292" s="5">
        <f>M292*V292</f>
        <v>38599826412.419998</v>
      </c>
      <c r="U292" s="5">
        <f t="shared" si="20"/>
        <v>94260870.359999999</v>
      </c>
      <c r="V292" s="5">
        <f t="shared" si="22"/>
        <v>409.5</v>
      </c>
    </row>
    <row r="293" spans="1:22" x14ac:dyDescent="0.35">
      <c r="B293" s="138" t="s">
        <v>592</v>
      </c>
      <c r="C293" s="42" t="s">
        <v>961</v>
      </c>
      <c r="D293" s="50">
        <v>44813</v>
      </c>
      <c r="E293" s="57">
        <v>44903</v>
      </c>
      <c r="F293" s="42" t="s">
        <v>1287</v>
      </c>
      <c r="G293" s="42" t="s">
        <v>162</v>
      </c>
      <c r="H293" s="42" t="s">
        <v>163</v>
      </c>
      <c r="I293" s="42" t="s">
        <v>46</v>
      </c>
      <c r="J293" s="93" t="s">
        <v>1288</v>
      </c>
      <c r="K293" s="60">
        <v>949909</v>
      </c>
      <c r="L293" s="5">
        <v>99.185000000000002</v>
      </c>
      <c r="M293" s="100">
        <v>94216724.165000007</v>
      </c>
      <c r="N293" s="86" t="s">
        <v>823</v>
      </c>
      <c r="O293" s="86" t="s">
        <v>14</v>
      </c>
      <c r="P293" s="5" t="s">
        <v>81</v>
      </c>
      <c r="Q293" s="5" t="s">
        <v>838</v>
      </c>
      <c r="R293" s="59">
        <v>44903</v>
      </c>
      <c r="S293" s="5"/>
      <c r="T293" s="5">
        <f>M293*V293</f>
        <v>38581748545.567505</v>
      </c>
      <c r="U293" s="5">
        <f t="shared" si="20"/>
        <v>94216724.165000007</v>
      </c>
      <c r="V293" s="5">
        <f t="shared" si="22"/>
        <v>409.5</v>
      </c>
    </row>
    <row r="294" spans="1:22" x14ac:dyDescent="0.35">
      <c r="B294" s="138" t="s">
        <v>592</v>
      </c>
      <c r="C294" s="42" t="s">
        <v>74</v>
      </c>
      <c r="D294" s="50">
        <v>44829</v>
      </c>
      <c r="E294" s="57">
        <v>44859</v>
      </c>
      <c r="F294" s="42" t="s">
        <v>1289</v>
      </c>
      <c r="G294" s="42" t="s">
        <v>162</v>
      </c>
      <c r="H294" s="42" t="s">
        <v>163</v>
      </c>
      <c r="I294" s="42" t="s">
        <v>46</v>
      </c>
      <c r="J294" s="93" t="s">
        <v>1290</v>
      </c>
      <c r="K294" s="60">
        <v>904614</v>
      </c>
      <c r="L294" s="5">
        <v>94.981999999999999</v>
      </c>
      <c r="M294" s="100">
        <v>85922046.947999999</v>
      </c>
      <c r="N294" s="86" t="s">
        <v>823</v>
      </c>
      <c r="O294" s="86" t="s">
        <v>16</v>
      </c>
      <c r="P294" s="5" t="s">
        <v>61</v>
      </c>
      <c r="Q294" s="5" t="s">
        <v>876</v>
      </c>
      <c r="R294" s="59">
        <v>44859</v>
      </c>
      <c r="S294" s="5">
        <f t="shared" si="21"/>
        <v>85922046.947999999</v>
      </c>
      <c r="T294" s="5"/>
      <c r="U294" s="5">
        <f t="shared" si="20"/>
        <v>0</v>
      </c>
      <c r="V294" s="5">
        <f t="shared" si="22"/>
        <v>409.5</v>
      </c>
    </row>
    <row r="295" spans="1:22" x14ac:dyDescent="0.35">
      <c r="B295" s="138" t="s">
        <v>592</v>
      </c>
      <c r="C295" s="42" t="s">
        <v>74</v>
      </c>
      <c r="D295" s="50">
        <v>44829</v>
      </c>
      <c r="E295" s="57">
        <v>44859</v>
      </c>
      <c r="F295" s="42" t="s">
        <v>1289</v>
      </c>
      <c r="G295" s="42" t="s">
        <v>162</v>
      </c>
      <c r="H295" s="42" t="s">
        <v>163</v>
      </c>
      <c r="I295" s="42" t="s">
        <v>46</v>
      </c>
      <c r="J295" s="93" t="s">
        <v>1291</v>
      </c>
      <c r="K295" s="60">
        <v>22500</v>
      </c>
      <c r="L295" s="5">
        <v>94.981999999999999</v>
      </c>
      <c r="M295" s="100">
        <v>2137095</v>
      </c>
      <c r="N295" s="86" t="s">
        <v>823</v>
      </c>
      <c r="O295" s="86" t="s">
        <v>16</v>
      </c>
      <c r="P295" s="5" t="s">
        <v>910</v>
      </c>
      <c r="Q295" s="5" t="s">
        <v>50</v>
      </c>
      <c r="R295" s="59">
        <v>44859</v>
      </c>
      <c r="S295" s="5">
        <f t="shared" si="21"/>
        <v>2137095</v>
      </c>
      <c r="T295" s="5"/>
      <c r="U295" s="5">
        <f t="shared" si="20"/>
        <v>0</v>
      </c>
      <c r="V295" s="5">
        <f t="shared" si="22"/>
        <v>409.5</v>
      </c>
    </row>
    <row r="296" spans="1:22" x14ac:dyDescent="0.35">
      <c r="B296" s="138" t="s">
        <v>592</v>
      </c>
      <c r="C296" s="42" t="s">
        <v>74</v>
      </c>
      <c r="D296" s="50">
        <v>44829</v>
      </c>
      <c r="E296" s="57">
        <v>44859</v>
      </c>
      <c r="F296" s="42" t="s">
        <v>1289</v>
      </c>
      <c r="G296" s="42" t="s">
        <v>162</v>
      </c>
      <c r="H296" s="42" t="s">
        <v>163</v>
      </c>
      <c r="I296" s="42" t="s">
        <v>46</v>
      </c>
      <c r="J296" s="93" t="s">
        <v>1292</v>
      </c>
      <c r="K296" s="60">
        <v>23000</v>
      </c>
      <c r="L296" s="5">
        <v>94.981999999999999</v>
      </c>
      <c r="M296" s="100">
        <v>2184586</v>
      </c>
      <c r="N296" s="86" t="s">
        <v>823</v>
      </c>
      <c r="O296" s="86" t="s">
        <v>16</v>
      </c>
      <c r="P296" s="5" t="s">
        <v>910</v>
      </c>
      <c r="Q296" s="5" t="s">
        <v>50</v>
      </c>
      <c r="R296" s="59">
        <v>44859</v>
      </c>
      <c r="S296" s="5">
        <f t="shared" si="21"/>
        <v>2184586</v>
      </c>
      <c r="T296" s="5"/>
      <c r="U296" s="5">
        <f t="shared" si="20"/>
        <v>0</v>
      </c>
      <c r="V296" s="5">
        <f t="shared" si="22"/>
        <v>409.5</v>
      </c>
    </row>
    <row r="297" spans="1:22" x14ac:dyDescent="0.35">
      <c r="B297" s="138" t="s">
        <v>592</v>
      </c>
      <c r="C297" s="42" t="s">
        <v>1274</v>
      </c>
      <c r="D297" s="50">
        <v>44809</v>
      </c>
      <c r="E297" s="57">
        <v>44899</v>
      </c>
      <c r="F297" s="42" t="s">
        <v>143</v>
      </c>
      <c r="G297" s="42" t="s">
        <v>76</v>
      </c>
      <c r="H297" s="42" t="s">
        <v>77</v>
      </c>
      <c r="I297" s="42" t="s">
        <v>78</v>
      </c>
      <c r="J297" s="93" t="s">
        <v>1293</v>
      </c>
      <c r="K297" s="60">
        <v>500374</v>
      </c>
      <c r="L297" s="5">
        <v>99.512</v>
      </c>
      <c r="M297" s="100">
        <v>49793217.487999998</v>
      </c>
      <c r="N297" s="86" t="s">
        <v>477</v>
      </c>
      <c r="O297" s="86" t="s">
        <v>17</v>
      </c>
      <c r="P297" s="5" t="s">
        <v>81</v>
      </c>
      <c r="Q297" s="5" t="s">
        <v>833</v>
      </c>
      <c r="R297" s="59">
        <v>44899</v>
      </c>
      <c r="S297" s="5"/>
      <c r="T297" s="5">
        <f>M297*V297</f>
        <v>20390322561.335999</v>
      </c>
      <c r="U297" s="5">
        <f t="shared" si="20"/>
        <v>49793217.487999998</v>
      </c>
      <c r="V297" s="5">
        <f t="shared" si="22"/>
        <v>409.5</v>
      </c>
    </row>
    <row r="298" spans="1:22" x14ac:dyDescent="0.35">
      <c r="B298" s="138" t="s">
        <v>592</v>
      </c>
      <c r="C298" s="42" t="s">
        <v>1263</v>
      </c>
      <c r="D298" s="50">
        <v>44828</v>
      </c>
      <c r="E298" s="57">
        <v>44918</v>
      </c>
      <c r="F298" s="42" t="s">
        <v>759</v>
      </c>
      <c r="G298" s="42" t="s">
        <v>76</v>
      </c>
      <c r="H298" s="42" t="s">
        <v>77</v>
      </c>
      <c r="I298" s="42" t="s">
        <v>78</v>
      </c>
      <c r="J298" s="93" t="s">
        <v>1294</v>
      </c>
      <c r="K298" s="60">
        <v>941533</v>
      </c>
      <c r="L298" s="5">
        <v>96.022000000000006</v>
      </c>
      <c r="M298" s="100">
        <v>90407881.726000011</v>
      </c>
      <c r="N298" s="86" t="s">
        <v>67</v>
      </c>
      <c r="O298" s="86" t="s">
        <v>15</v>
      </c>
      <c r="P298" s="5" t="s">
        <v>81</v>
      </c>
      <c r="Q298" s="5" t="s">
        <v>833</v>
      </c>
      <c r="R298" s="59">
        <v>44918</v>
      </c>
      <c r="S298" s="5"/>
      <c r="T298" s="5">
        <f>M298*V298</f>
        <v>37022027566.797005</v>
      </c>
      <c r="U298" s="5">
        <f t="shared" si="20"/>
        <v>90407881.726000011</v>
      </c>
      <c r="V298" s="5">
        <f t="shared" si="22"/>
        <v>409.5</v>
      </c>
    </row>
    <row r="299" spans="1:22" x14ac:dyDescent="0.35">
      <c r="B299" s="138" t="s">
        <v>592</v>
      </c>
      <c r="C299" s="42" t="s">
        <v>74</v>
      </c>
      <c r="D299" s="50">
        <v>44829</v>
      </c>
      <c r="E299" s="57">
        <v>44919</v>
      </c>
      <c r="F299" s="42" t="s">
        <v>509</v>
      </c>
      <c r="G299" s="42" t="s">
        <v>107</v>
      </c>
      <c r="H299" s="42" t="s">
        <v>108</v>
      </c>
      <c r="I299" s="42" t="s">
        <v>78</v>
      </c>
      <c r="J299" s="93" t="s">
        <v>1295</v>
      </c>
      <c r="K299" s="60">
        <v>997325</v>
      </c>
      <c r="L299" s="5">
        <v>98.671999999999997</v>
      </c>
      <c r="M299" s="100">
        <v>98408052.399999991</v>
      </c>
      <c r="N299" s="86" t="s">
        <v>67</v>
      </c>
      <c r="O299" s="86" t="s">
        <v>15</v>
      </c>
      <c r="P299" s="5" t="s">
        <v>81</v>
      </c>
      <c r="Q299" s="5" t="s">
        <v>833</v>
      </c>
      <c r="R299" s="59">
        <v>44919</v>
      </c>
      <c r="S299" s="5"/>
      <c r="T299" s="5">
        <f>M299*V299</f>
        <v>40298097457.799995</v>
      </c>
      <c r="U299" s="5">
        <f t="shared" si="20"/>
        <v>98408052.399999991</v>
      </c>
      <c r="V299" s="5">
        <f t="shared" si="22"/>
        <v>409.5</v>
      </c>
    </row>
    <row r="300" spans="1:22" x14ac:dyDescent="0.35">
      <c r="B300" s="138" t="s">
        <v>592</v>
      </c>
      <c r="C300" s="42" t="s">
        <v>1296</v>
      </c>
      <c r="D300" s="50">
        <v>44828</v>
      </c>
      <c r="E300" s="57">
        <v>44918</v>
      </c>
      <c r="F300" s="42" t="s">
        <v>1297</v>
      </c>
      <c r="G300" s="42" t="s">
        <v>112</v>
      </c>
      <c r="H300" s="42" t="s">
        <v>113</v>
      </c>
      <c r="I300" s="42" t="s">
        <v>78</v>
      </c>
      <c r="J300" s="93" t="s">
        <v>1298</v>
      </c>
      <c r="K300" s="60">
        <v>951775</v>
      </c>
      <c r="L300" s="5">
        <v>103.41800000000001</v>
      </c>
      <c r="M300" s="100">
        <v>98430666.950000003</v>
      </c>
      <c r="N300" s="86" t="s">
        <v>67</v>
      </c>
      <c r="O300" s="86" t="s">
        <v>15</v>
      </c>
      <c r="P300" s="5" t="s">
        <v>81</v>
      </c>
      <c r="Q300" s="5" t="s">
        <v>833</v>
      </c>
      <c r="R300" s="59">
        <v>44918</v>
      </c>
      <c r="S300" s="5"/>
      <c r="T300" s="5">
        <f>M300*V300</f>
        <v>40307358116.025002</v>
      </c>
      <c r="U300" s="5">
        <f t="shared" si="20"/>
        <v>98430666.950000003</v>
      </c>
      <c r="V300" s="5">
        <f t="shared" si="22"/>
        <v>409.5</v>
      </c>
    </row>
    <row r="301" spans="1:22" x14ac:dyDescent="0.35">
      <c r="B301" s="138" t="s">
        <v>592</v>
      </c>
      <c r="C301" s="42" t="s">
        <v>1263</v>
      </c>
      <c r="D301" s="50">
        <v>44806</v>
      </c>
      <c r="E301" s="57">
        <v>44896</v>
      </c>
      <c r="F301" s="42" t="s">
        <v>1264</v>
      </c>
      <c r="G301" s="42" t="s">
        <v>296</v>
      </c>
      <c r="H301" s="42" t="s">
        <v>163</v>
      </c>
      <c r="I301" s="42" t="s">
        <v>46</v>
      </c>
      <c r="J301" s="93" t="s">
        <v>1299</v>
      </c>
      <c r="K301" s="60">
        <v>697723</v>
      </c>
      <c r="L301" s="5">
        <v>98.14</v>
      </c>
      <c r="M301" s="100">
        <v>68474535.219999999</v>
      </c>
      <c r="N301" s="86" t="s">
        <v>823</v>
      </c>
      <c r="O301" s="86" t="s">
        <v>14</v>
      </c>
      <c r="P301" s="5" t="s">
        <v>81</v>
      </c>
      <c r="Q301" s="5" t="s">
        <v>838</v>
      </c>
      <c r="R301" s="59">
        <v>44896</v>
      </c>
      <c r="S301" s="5"/>
      <c r="T301" s="5">
        <f>M301*V301</f>
        <v>28040322172.59</v>
      </c>
      <c r="U301" s="5">
        <f t="shared" si="20"/>
        <v>68474535.219999999</v>
      </c>
      <c r="V301" s="5">
        <f t="shared" si="22"/>
        <v>409.5</v>
      </c>
    </row>
    <row r="302" spans="1:22" s="31" customFormat="1" ht="16" thickBot="1" x14ac:dyDescent="0.4">
      <c r="A302" s="134"/>
      <c r="B302" s="148"/>
      <c r="C302" s="128"/>
      <c r="D302" s="129"/>
      <c r="E302" s="130"/>
      <c r="F302" s="128"/>
      <c r="G302" s="128"/>
      <c r="H302" s="128"/>
      <c r="I302" s="128"/>
      <c r="J302" s="131"/>
      <c r="K302" s="105">
        <f>SUM(K280:K301)</f>
        <v>14000906</v>
      </c>
      <c r="L302" s="133"/>
      <c r="M302" s="105">
        <f>SUM(M280:M301)</f>
        <v>1383001375.4750001</v>
      </c>
      <c r="N302" s="141"/>
      <c r="O302" s="141"/>
      <c r="P302" s="133"/>
      <c r="Q302" s="119"/>
      <c r="R302" s="120"/>
      <c r="S302" s="5"/>
      <c r="T302" s="119"/>
      <c r="U302" s="5"/>
      <c r="V302" s="133"/>
    </row>
    <row r="303" spans="1:22" x14ac:dyDescent="0.35">
      <c r="B303" s="142"/>
      <c r="C303" s="54"/>
      <c r="D303" s="70"/>
      <c r="E303" s="71"/>
      <c r="F303" s="54"/>
      <c r="G303" s="54"/>
      <c r="H303" s="54"/>
      <c r="I303" s="54"/>
      <c r="J303" s="92"/>
      <c r="K303" s="123"/>
      <c r="L303" s="21"/>
      <c r="M303" s="103"/>
      <c r="N303" s="143"/>
      <c r="O303" s="143"/>
      <c r="P303" s="21"/>
      <c r="Q303" s="5"/>
      <c r="R303" s="59"/>
      <c r="S303" s="5"/>
      <c r="T303" s="5"/>
      <c r="U303" s="5">
        <f t="shared" ref="U303:U320" si="23">M303-S303</f>
        <v>0</v>
      </c>
      <c r="V303" s="21"/>
    </row>
    <row r="304" spans="1:22" x14ac:dyDescent="0.35">
      <c r="B304" s="144" t="s">
        <v>648</v>
      </c>
      <c r="C304" s="42" t="s">
        <v>1157</v>
      </c>
      <c r="D304" s="50">
        <v>44840</v>
      </c>
      <c r="E304" s="57">
        <v>44930</v>
      </c>
      <c r="F304" s="42" t="s">
        <v>1300</v>
      </c>
      <c r="G304" s="42" t="s">
        <v>44</v>
      </c>
      <c r="H304" s="42" t="s">
        <v>45</v>
      </c>
      <c r="I304" s="42" t="s">
        <v>46</v>
      </c>
      <c r="J304" s="93" t="s">
        <v>1301</v>
      </c>
      <c r="K304" s="60">
        <v>947616</v>
      </c>
      <c r="L304" s="5">
        <v>97.412999999999997</v>
      </c>
      <c r="M304" s="100">
        <v>92310117.407999992</v>
      </c>
      <c r="N304" s="86" t="s">
        <v>823</v>
      </c>
      <c r="O304" s="86" t="s">
        <v>14</v>
      </c>
      <c r="P304" s="5" t="s">
        <v>81</v>
      </c>
      <c r="Q304" s="5" t="s">
        <v>838</v>
      </c>
      <c r="R304" s="59">
        <v>44930</v>
      </c>
      <c r="S304" s="5"/>
      <c r="T304" s="5">
        <f>M304*V304</f>
        <v>38602244897.677437</v>
      </c>
      <c r="U304" s="5">
        <f t="shared" si="23"/>
        <v>92310117.407999992</v>
      </c>
      <c r="V304" s="5">
        <f>418.18</f>
        <v>418.18</v>
      </c>
    </row>
    <row r="305" spans="2:22" x14ac:dyDescent="0.35">
      <c r="B305" s="144" t="s">
        <v>648</v>
      </c>
      <c r="C305" s="42" t="s">
        <v>1192</v>
      </c>
      <c r="D305" s="50">
        <v>44859</v>
      </c>
      <c r="E305" s="57">
        <v>44949</v>
      </c>
      <c r="F305" s="42" t="s">
        <v>338</v>
      </c>
      <c r="G305" s="42" t="s">
        <v>44</v>
      </c>
      <c r="H305" s="42" t="s">
        <v>45</v>
      </c>
      <c r="I305" s="42" t="s">
        <v>46</v>
      </c>
      <c r="J305" s="93" t="s">
        <v>1302</v>
      </c>
      <c r="K305" s="60">
        <v>995176</v>
      </c>
      <c r="L305" s="5">
        <v>100.002</v>
      </c>
      <c r="M305" s="100">
        <v>99519590.351999998</v>
      </c>
      <c r="N305" s="86" t="s">
        <v>823</v>
      </c>
      <c r="O305" s="86" t="s">
        <v>14</v>
      </c>
      <c r="P305" s="5" t="s">
        <v>81</v>
      </c>
      <c r="Q305" s="5" t="s">
        <v>838</v>
      </c>
      <c r="R305" s="59">
        <v>44949</v>
      </c>
      <c r="S305" s="5"/>
      <c r="T305" s="5">
        <f>M305*V305</f>
        <v>41617102293.399361</v>
      </c>
      <c r="U305" s="5">
        <f t="shared" si="23"/>
        <v>99519590.351999998</v>
      </c>
      <c r="V305" s="5">
        <f>V304</f>
        <v>418.18</v>
      </c>
    </row>
    <row r="306" spans="2:22" x14ac:dyDescent="0.35">
      <c r="B306" s="144" t="s">
        <v>648</v>
      </c>
      <c r="C306" s="42" t="s">
        <v>1303</v>
      </c>
      <c r="D306" s="50">
        <v>44836</v>
      </c>
      <c r="E306" s="57">
        <v>44926</v>
      </c>
      <c r="F306" s="42" t="s">
        <v>1268</v>
      </c>
      <c r="G306" s="42" t="s">
        <v>102</v>
      </c>
      <c r="H306" s="42" t="s">
        <v>103</v>
      </c>
      <c r="I306" s="42" t="s">
        <v>46</v>
      </c>
      <c r="J306" s="93" t="s">
        <v>1304</v>
      </c>
      <c r="K306" s="60">
        <v>650034</v>
      </c>
      <c r="L306" s="5">
        <v>96.927999999999997</v>
      </c>
      <c r="M306" s="100">
        <v>63006495.552000001</v>
      </c>
      <c r="N306" s="86" t="s">
        <v>823</v>
      </c>
      <c r="O306" s="86" t="s">
        <v>14</v>
      </c>
      <c r="P306" s="5" t="s">
        <v>81</v>
      </c>
      <c r="Q306" s="5" t="s">
        <v>838</v>
      </c>
      <c r="R306" s="59">
        <v>44926</v>
      </c>
      <c r="S306" s="5"/>
      <c r="T306" s="5">
        <f>M306*V306</f>
        <v>26348056309.93536</v>
      </c>
      <c r="U306" s="5">
        <f t="shared" si="23"/>
        <v>63006495.552000001</v>
      </c>
      <c r="V306" s="5">
        <f t="shared" ref="V306:V320" si="24">V305</f>
        <v>418.18</v>
      </c>
    </row>
    <row r="307" spans="2:22" x14ac:dyDescent="0.35">
      <c r="B307" s="144" t="s">
        <v>648</v>
      </c>
      <c r="C307" s="42" t="s">
        <v>1305</v>
      </c>
      <c r="D307" s="50">
        <v>44848</v>
      </c>
      <c r="E307" s="57">
        <v>44938</v>
      </c>
      <c r="F307" s="42" t="s">
        <v>277</v>
      </c>
      <c r="G307" s="42" t="s">
        <v>107</v>
      </c>
      <c r="H307" s="42" t="s">
        <v>113</v>
      </c>
      <c r="I307" s="42" t="s">
        <v>78</v>
      </c>
      <c r="J307" s="93" t="s">
        <v>1306</v>
      </c>
      <c r="K307" s="60">
        <v>1000751</v>
      </c>
      <c r="L307" s="5">
        <v>99.742000000000004</v>
      </c>
      <c r="M307" s="100">
        <v>99816906.241999999</v>
      </c>
      <c r="N307" s="86" t="s">
        <v>80</v>
      </c>
      <c r="O307" s="86" t="s">
        <v>14</v>
      </c>
      <c r="P307" s="5" t="s">
        <v>81</v>
      </c>
      <c r="Q307" s="5" t="s">
        <v>838</v>
      </c>
      <c r="R307" s="59">
        <v>44938</v>
      </c>
      <c r="S307" s="5"/>
      <c r="T307" s="5">
        <f>M307*V307</f>
        <v>41741433852.279564</v>
      </c>
      <c r="U307" s="5">
        <f t="shared" si="23"/>
        <v>99816906.241999999</v>
      </c>
      <c r="V307" s="5">
        <f t="shared" si="24"/>
        <v>418.18</v>
      </c>
    </row>
    <row r="308" spans="2:22" x14ac:dyDescent="0.35">
      <c r="B308" s="144" t="s">
        <v>648</v>
      </c>
      <c r="C308" s="42" t="s">
        <v>327</v>
      </c>
      <c r="D308" s="50">
        <v>44862</v>
      </c>
      <c r="E308" s="57">
        <v>44893</v>
      </c>
      <c r="F308" s="42" t="s">
        <v>1307</v>
      </c>
      <c r="G308" s="42" t="s">
        <v>112</v>
      </c>
      <c r="H308" s="42" t="s">
        <v>113</v>
      </c>
      <c r="I308" s="42" t="s">
        <v>78</v>
      </c>
      <c r="J308" s="93" t="s">
        <v>1308</v>
      </c>
      <c r="K308" s="60">
        <v>200000</v>
      </c>
      <c r="L308" s="5">
        <v>101.43899999999999</v>
      </c>
      <c r="M308" s="100">
        <v>20287800</v>
      </c>
      <c r="N308" s="86" t="s">
        <v>80</v>
      </c>
      <c r="O308" s="86" t="s">
        <v>14</v>
      </c>
      <c r="P308" s="5" t="s">
        <v>92</v>
      </c>
      <c r="Q308" s="5" t="s">
        <v>842</v>
      </c>
      <c r="R308" s="59">
        <v>44893</v>
      </c>
      <c r="S308" s="5">
        <f>M308</f>
        <v>20287800</v>
      </c>
      <c r="T308" s="5"/>
      <c r="U308" s="5">
        <f t="shared" si="23"/>
        <v>0</v>
      </c>
      <c r="V308" s="5">
        <f t="shared" si="24"/>
        <v>418.18</v>
      </c>
    </row>
    <row r="309" spans="2:22" x14ac:dyDescent="0.35">
      <c r="B309" s="144" t="s">
        <v>648</v>
      </c>
      <c r="C309" s="42" t="s">
        <v>1309</v>
      </c>
      <c r="D309" s="50">
        <v>44845</v>
      </c>
      <c r="E309" s="57">
        <v>44935</v>
      </c>
      <c r="F309" s="42" t="s">
        <v>1310</v>
      </c>
      <c r="G309" s="42" t="s">
        <v>208</v>
      </c>
      <c r="H309" s="42" t="s">
        <v>121</v>
      </c>
      <c r="I309" s="42" t="s">
        <v>46</v>
      </c>
      <c r="J309" s="93" t="s">
        <v>1311</v>
      </c>
      <c r="K309" s="60">
        <v>948164</v>
      </c>
      <c r="L309" s="5">
        <v>96.063999999999993</v>
      </c>
      <c r="M309" s="100">
        <v>91084426.495999992</v>
      </c>
      <c r="N309" s="86" t="s">
        <v>823</v>
      </c>
      <c r="O309" s="86" t="s">
        <v>14</v>
      </c>
      <c r="P309" s="5" t="s">
        <v>81</v>
      </c>
      <c r="Q309" s="5" t="s">
        <v>838</v>
      </c>
      <c r="R309" s="59">
        <v>44935</v>
      </c>
      <c r="S309" s="5"/>
      <c r="T309" s="5">
        <f>M309*V309</f>
        <v>38089685472.097275</v>
      </c>
      <c r="U309" s="5">
        <f t="shared" si="23"/>
        <v>91084426.495999992</v>
      </c>
      <c r="V309" s="5">
        <f t="shared" si="24"/>
        <v>418.18</v>
      </c>
    </row>
    <row r="310" spans="2:22" x14ac:dyDescent="0.35">
      <c r="B310" s="144" t="s">
        <v>648</v>
      </c>
      <c r="C310" s="42" t="s">
        <v>74</v>
      </c>
      <c r="D310" s="50">
        <v>44853</v>
      </c>
      <c r="E310" s="57">
        <v>44943</v>
      </c>
      <c r="F310" s="42" t="s">
        <v>402</v>
      </c>
      <c r="G310" s="42" t="s">
        <v>208</v>
      </c>
      <c r="H310" s="42" t="s">
        <v>121</v>
      </c>
      <c r="I310" s="42" t="s">
        <v>46</v>
      </c>
      <c r="J310" s="93" t="s">
        <v>1312</v>
      </c>
      <c r="K310" s="60">
        <v>939046</v>
      </c>
      <c r="L310" s="5">
        <v>98.971999999999994</v>
      </c>
      <c r="M310" s="100">
        <v>92939260.711999997</v>
      </c>
      <c r="N310" s="86" t="s">
        <v>823</v>
      </c>
      <c r="O310" s="86" t="s">
        <v>14</v>
      </c>
      <c r="P310" s="5" t="s">
        <v>81</v>
      </c>
      <c r="Q310" s="5" t="s">
        <v>838</v>
      </c>
      <c r="R310" s="59">
        <v>44943</v>
      </c>
      <c r="S310" s="5"/>
      <c r="T310" s="5">
        <f>M310*V310</f>
        <v>38865340044.544159</v>
      </c>
      <c r="U310" s="5">
        <f t="shared" si="23"/>
        <v>92939260.711999997</v>
      </c>
      <c r="V310" s="5">
        <f t="shared" si="24"/>
        <v>418.18</v>
      </c>
    </row>
    <row r="311" spans="2:22" x14ac:dyDescent="0.35">
      <c r="B311" s="144" t="s">
        <v>648</v>
      </c>
      <c r="C311" s="42" t="s">
        <v>74</v>
      </c>
      <c r="D311" s="50">
        <v>44865</v>
      </c>
      <c r="E311" s="57">
        <v>44955</v>
      </c>
      <c r="F311" s="42" t="s">
        <v>123</v>
      </c>
      <c r="G311" s="42" t="s">
        <v>129</v>
      </c>
      <c r="H311" s="42" t="s">
        <v>136</v>
      </c>
      <c r="I311" s="42" t="s">
        <v>46</v>
      </c>
      <c r="J311" s="93" t="s">
        <v>1313</v>
      </c>
      <c r="K311" s="60">
        <v>904718</v>
      </c>
      <c r="L311" s="5">
        <v>100.61499999999999</v>
      </c>
      <c r="M311" s="100">
        <v>91028201.569999993</v>
      </c>
      <c r="N311" s="86" t="s">
        <v>823</v>
      </c>
      <c r="O311" s="86" t="s">
        <v>14</v>
      </c>
      <c r="P311" s="5" t="s">
        <v>81</v>
      </c>
      <c r="Q311" s="5" t="s">
        <v>838</v>
      </c>
      <c r="R311" s="59">
        <v>44955</v>
      </c>
      <c r="S311" s="5"/>
      <c r="T311" s="5">
        <f>M311*V311</f>
        <v>38066173332.542595</v>
      </c>
      <c r="U311" s="5">
        <f t="shared" si="23"/>
        <v>91028201.569999993</v>
      </c>
      <c r="V311" s="5">
        <f t="shared" si="24"/>
        <v>418.18</v>
      </c>
    </row>
    <row r="312" spans="2:22" x14ac:dyDescent="0.35">
      <c r="B312" s="144" t="s">
        <v>648</v>
      </c>
      <c r="C312" s="42" t="s">
        <v>147</v>
      </c>
      <c r="D312" s="50">
        <v>44857</v>
      </c>
      <c r="E312" s="57">
        <v>44887</v>
      </c>
      <c r="F312" s="42" t="s">
        <v>214</v>
      </c>
      <c r="G312" s="42" t="s">
        <v>149</v>
      </c>
      <c r="H312" s="42" t="s">
        <v>150</v>
      </c>
      <c r="I312" s="42" t="s">
        <v>78</v>
      </c>
      <c r="J312" s="93" t="s">
        <v>1314</v>
      </c>
      <c r="K312" s="60">
        <v>200000</v>
      </c>
      <c r="L312" s="5">
        <v>99.132000000000005</v>
      </c>
      <c r="M312" s="100">
        <v>19826400</v>
      </c>
      <c r="N312" s="86" t="s">
        <v>477</v>
      </c>
      <c r="O312" s="86" t="s">
        <v>17</v>
      </c>
      <c r="P312" s="5" t="s">
        <v>61</v>
      </c>
      <c r="Q312" s="5" t="s">
        <v>65</v>
      </c>
      <c r="R312" s="59">
        <v>44887</v>
      </c>
      <c r="S312" s="5">
        <f t="shared" si="21"/>
        <v>19826400</v>
      </c>
      <c r="T312" s="5"/>
      <c r="U312" s="5">
        <f t="shared" si="23"/>
        <v>0</v>
      </c>
      <c r="V312" s="5">
        <f t="shared" si="24"/>
        <v>418.18</v>
      </c>
    </row>
    <row r="313" spans="2:22" x14ac:dyDescent="0.35">
      <c r="B313" s="144" t="s">
        <v>648</v>
      </c>
      <c r="C313" s="42" t="s">
        <v>147</v>
      </c>
      <c r="D313" s="50">
        <v>44857</v>
      </c>
      <c r="E313" s="57">
        <v>44887</v>
      </c>
      <c r="F313" s="42" t="s">
        <v>214</v>
      </c>
      <c r="G313" s="42" t="s">
        <v>149</v>
      </c>
      <c r="H313" s="42" t="s">
        <v>152</v>
      </c>
      <c r="I313" s="42" t="s">
        <v>78</v>
      </c>
      <c r="J313" s="93" t="s">
        <v>1315</v>
      </c>
      <c r="K313" s="60">
        <v>50000</v>
      </c>
      <c r="L313" s="5">
        <v>99.132000000000005</v>
      </c>
      <c r="M313" s="100">
        <v>4956600</v>
      </c>
      <c r="N313" s="86" t="s">
        <v>477</v>
      </c>
      <c r="O313" s="86" t="s">
        <v>17</v>
      </c>
      <c r="P313" s="5" t="s">
        <v>61</v>
      </c>
      <c r="Q313" s="5" t="s">
        <v>65</v>
      </c>
      <c r="R313" s="59">
        <v>44887</v>
      </c>
      <c r="S313" s="5">
        <f t="shared" si="21"/>
        <v>4956600</v>
      </c>
      <c r="T313" s="5"/>
      <c r="U313" s="5">
        <f t="shared" si="23"/>
        <v>0</v>
      </c>
      <c r="V313" s="5">
        <f t="shared" si="24"/>
        <v>418.18</v>
      </c>
    </row>
    <row r="314" spans="2:22" x14ac:dyDescent="0.35">
      <c r="B314" s="144" t="s">
        <v>648</v>
      </c>
      <c r="C314" s="42" t="s">
        <v>147</v>
      </c>
      <c r="D314" s="50">
        <v>44857</v>
      </c>
      <c r="E314" s="57">
        <v>44887</v>
      </c>
      <c r="F314" s="42" t="s">
        <v>214</v>
      </c>
      <c r="G314" s="42" t="s">
        <v>149</v>
      </c>
      <c r="H314" s="42" t="s">
        <v>150</v>
      </c>
      <c r="I314" s="42" t="s">
        <v>78</v>
      </c>
      <c r="J314" s="93" t="s">
        <v>1316</v>
      </c>
      <c r="K314" s="60">
        <v>50000</v>
      </c>
      <c r="L314" s="5">
        <v>99.132000000000005</v>
      </c>
      <c r="M314" s="100">
        <v>4956600</v>
      </c>
      <c r="N314" s="86" t="s">
        <v>80</v>
      </c>
      <c r="O314" s="86" t="s">
        <v>14</v>
      </c>
      <c r="P314" s="5" t="s">
        <v>61</v>
      </c>
      <c r="Q314" s="5" t="s">
        <v>876</v>
      </c>
      <c r="R314" s="59">
        <v>44887</v>
      </c>
      <c r="S314" s="5">
        <f t="shared" si="21"/>
        <v>4956600</v>
      </c>
      <c r="T314" s="5"/>
      <c r="U314" s="5">
        <f t="shared" si="23"/>
        <v>0</v>
      </c>
      <c r="V314" s="5">
        <f t="shared" si="24"/>
        <v>418.18</v>
      </c>
    </row>
    <row r="315" spans="2:22" x14ac:dyDescent="0.35">
      <c r="B315" s="144" t="s">
        <v>648</v>
      </c>
      <c r="C315" s="42" t="s">
        <v>1305</v>
      </c>
      <c r="D315" s="50">
        <v>44837</v>
      </c>
      <c r="E315" s="57">
        <v>44927</v>
      </c>
      <c r="F315" s="42" t="s">
        <v>1317</v>
      </c>
      <c r="G315" s="42" t="s">
        <v>162</v>
      </c>
      <c r="H315" s="42" t="s">
        <v>163</v>
      </c>
      <c r="I315" s="42" t="s">
        <v>46</v>
      </c>
      <c r="J315" s="93" t="s">
        <v>1318</v>
      </c>
      <c r="K315" s="60">
        <v>950013</v>
      </c>
      <c r="L315" s="5">
        <v>99.638999999999996</v>
      </c>
      <c r="M315" s="100">
        <v>94658345.306999996</v>
      </c>
      <c r="N315" s="86" t="s">
        <v>823</v>
      </c>
      <c r="O315" s="86" t="s">
        <v>14</v>
      </c>
      <c r="P315" s="5" t="s">
        <v>81</v>
      </c>
      <c r="Q315" s="5" t="s">
        <v>838</v>
      </c>
      <c r="R315" s="59">
        <v>44927</v>
      </c>
      <c r="S315" s="5"/>
      <c r="T315" s="5">
        <f>M315*V315</f>
        <v>39584226840.481262</v>
      </c>
      <c r="U315" s="5">
        <f t="shared" si="23"/>
        <v>94658345.306999996</v>
      </c>
      <c r="V315" s="5">
        <f t="shared" si="24"/>
        <v>418.18</v>
      </c>
    </row>
    <row r="316" spans="2:22" x14ac:dyDescent="0.35">
      <c r="B316" s="144" t="s">
        <v>648</v>
      </c>
      <c r="C316" s="42" t="s">
        <v>1319</v>
      </c>
      <c r="D316" s="50">
        <v>44842</v>
      </c>
      <c r="E316" s="57">
        <v>44932</v>
      </c>
      <c r="F316" s="42" t="s">
        <v>1320</v>
      </c>
      <c r="G316" s="42" t="s">
        <v>162</v>
      </c>
      <c r="H316" s="42" t="s">
        <v>163</v>
      </c>
      <c r="I316" s="42" t="s">
        <v>46</v>
      </c>
      <c r="J316" s="93" t="s">
        <v>1321</v>
      </c>
      <c r="K316" s="60">
        <v>949765</v>
      </c>
      <c r="L316" s="5">
        <v>97.933000000000007</v>
      </c>
      <c r="M316" s="100">
        <v>93013335.745000005</v>
      </c>
      <c r="N316" s="86" t="s">
        <v>823</v>
      </c>
      <c r="O316" s="86" t="s">
        <v>14</v>
      </c>
      <c r="P316" s="5" t="s">
        <v>81</v>
      </c>
      <c r="Q316" s="5" t="s">
        <v>838</v>
      </c>
      <c r="R316" s="59">
        <v>44932</v>
      </c>
      <c r="S316" s="5"/>
      <c r="T316" s="5">
        <f>M316*V316</f>
        <v>38896316741.844101</v>
      </c>
      <c r="U316" s="5">
        <f t="shared" si="23"/>
        <v>93013335.745000005</v>
      </c>
      <c r="V316" s="5">
        <f t="shared" si="24"/>
        <v>418.18</v>
      </c>
    </row>
    <row r="317" spans="2:22" x14ac:dyDescent="0.35">
      <c r="B317" s="144" t="s">
        <v>648</v>
      </c>
      <c r="C317" s="42" t="s">
        <v>100</v>
      </c>
      <c r="D317" s="50">
        <v>44853</v>
      </c>
      <c r="E317" s="57">
        <v>44943</v>
      </c>
      <c r="F317" s="42" t="s">
        <v>659</v>
      </c>
      <c r="G317" s="42" t="s">
        <v>162</v>
      </c>
      <c r="H317" s="42" t="s">
        <v>163</v>
      </c>
      <c r="I317" s="42" t="s">
        <v>46</v>
      </c>
      <c r="J317" s="93" t="s">
        <v>1322</v>
      </c>
      <c r="K317" s="60">
        <v>904960</v>
      </c>
      <c r="L317" s="5">
        <v>98.031999999999996</v>
      </c>
      <c r="M317" s="100">
        <v>88715038.719999999</v>
      </c>
      <c r="N317" s="86" t="s">
        <v>823</v>
      </c>
      <c r="O317" s="86" t="s">
        <v>14</v>
      </c>
      <c r="P317" s="5" t="s">
        <v>81</v>
      </c>
      <c r="Q317" s="5" t="s">
        <v>838</v>
      </c>
      <c r="R317" s="59">
        <v>44943</v>
      </c>
      <c r="S317" s="5"/>
      <c r="T317" s="5">
        <f>M317*V317</f>
        <v>37098854891.929604</v>
      </c>
      <c r="U317" s="5">
        <f t="shared" si="23"/>
        <v>88715038.719999999</v>
      </c>
      <c r="V317" s="5">
        <f t="shared" si="24"/>
        <v>418.18</v>
      </c>
    </row>
    <row r="318" spans="2:22" x14ac:dyDescent="0.35">
      <c r="B318" s="144" t="s">
        <v>648</v>
      </c>
      <c r="C318" s="42" t="s">
        <v>74</v>
      </c>
      <c r="D318" s="50">
        <v>44841</v>
      </c>
      <c r="E318" s="57">
        <v>44931</v>
      </c>
      <c r="F318" s="42" t="s">
        <v>586</v>
      </c>
      <c r="G318" s="42" t="s">
        <v>596</v>
      </c>
      <c r="H318" s="42" t="s">
        <v>301</v>
      </c>
      <c r="I318" s="42" t="s">
        <v>78</v>
      </c>
      <c r="J318" s="93" t="s">
        <v>1323</v>
      </c>
      <c r="K318" s="60">
        <v>1035987</v>
      </c>
      <c r="L318" s="5">
        <v>94.673000000000002</v>
      </c>
      <c r="M318" s="100">
        <v>98079997.251000002</v>
      </c>
      <c r="N318" s="86" t="s">
        <v>67</v>
      </c>
      <c r="O318" s="86" t="s">
        <v>15</v>
      </c>
      <c r="P318" s="5" t="s">
        <v>81</v>
      </c>
      <c r="Q318" s="5" t="s">
        <v>833</v>
      </c>
      <c r="R318" s="59">
        <v>44931</v>
      </c>
      <c r="S318" s="5"/>
      <c r="T318" s="5">
        <f>M318*V318</f>
        <v>41015093250.42318</v>
      </c>
      <c r="U318" s="5">
        <f t="shared" si="23"/>
        <v>98079997.251000002</v>
      </c>
      <c r="V318" s="5">
        <f t="shared" si="24"/>
        <v>418.18</v>
      </c>
    </row>
    <row r="319" spans="2:22" x14ac:dyDescent="0.35">
      <c r="B319" s="144" t="s">
        <v>648</v>
      </c>
      <c r="C319" s="42" t="s">
        <v>1324</v>
      </c>
      <c r="D319" s="50">
        <v>44862</v>
      </c>
      <c r="E319" s="57">
        <v>44952</v>
      </c>
      <c r="F319" s="42" t="s">
        <v>1307</v>
      </c>
      <c r="G319" s="42" t="s">
        <v>112</v>
      </c>
      <c r="H319" s="42" t="s">
        <v>113</v>
      </c>
      <c r="I319" s="42" t="s">
        <v>78</v>
      </c>
      <c r="J319" s="93" t="s">
        <v>1325</v>
      </c>
      <c r="K319" s="60">
        <v>844319</v>
      </c>
      <c r="L319" s="5">
        <v>101.43899999999999</v>
      </c>
      <c r="M319" s="100">
        <v>85646875.040999994</v>
      </c>
      <c r="N319" s="86" t="s">
        <v>67</v>
      </c>
      <c r="O319" s="86" t="s">
        <v>15</v>
      </c>
      <c r="P319" s="5" t="s">
        <v>81</v>
      </c>
      <c r="Q319" s="5" t="s">
        <v>833</v>
      </c>
      <c r="R319" s="59">
        <v>44952</v>
      </c>
      <c r="S319" s="5"/>
      <c r="T319" s="5">
        <f>M319*V319</f>
        <v>35815810204.645378</v>
      </c>
      <c r="U319" s="5">
        <f t="shared" si="23"/>
        <v>85646875.040999994</v>
      </c>
      <c r="V319" s="5">
        <f t="shared" si="24"/>
        <v>418.18</v>
      </c>
    </row>
    <row r="320" spans="2:22" x14ac:dyDescent="0.35">
      <c r="B320" s="144" t="s">
        <v>648</v>
      </c>
      <c r="C320" s="42" t="s">
        <v>1192</v>
      </c>
      <c r="D320" s="50">
        <v>44839</v>
      </c>
      <c r="E320" s="57">
        <v>44929</v>
      </c>
      <c r="F320" s="42" t="s">
        <v>1196</v>
      </c>
      <c r="G320" s="42" t="s">
        <v>296</v>
      </c>
      <c r="H320" s="42" t="s">
        <v>163</v>
      </c>
      <c r="I320" s="42" t="s">
        <v>46</v>
      </c>
      <c r="J320" s="93" t="s">
        <v>1326</v>
      </c>
      <c r="K320" s="60">
        <v>950674</v>
      </c>
      <c r="L320" s="5">
        <v>99.477999999999994</v>
      </c>
      <c r="M320" s="100">
        <v>94571148.171999991</v>
      </c>
      <c r="N320" s="86" t="s">
        <v>823</v>
      </c>
      <c r="O320" s="86" t="s">
        <v>14</v>
      </c>
      <c r="P320" s="5" t="s">
        <v>81</v>
      </c>
      <c r="Q320" s="5" t="s">
        <v>838</v>
      </c>
      <c r="R320" s="59">
        <v>44929</v>
      </c>
      <c r="S320" s="5"/>
      <c r="T320" s="5">
        <f>M320*V320</f>
        <v>39547762742.566956</v>
      </c>
      <c r="U320" s="5">
        <f t="shared" si="23"/>
        <v>94571148.171999991</v>
      </c>
      <c r="V320" s="5">
        <f t="shared" si="24"/>
        <v>418.18</v>
      </c>
    </row>
    <row r="321" spans="1:22" s="31" customFormat="1" x14ac:dyDescent="0.35">
      <c r="A321" s="134"/>
      <c r="B321" s="145"/>
      <c r="C321" s="77"/>
      <c r="D321" s="115"/>
      <c r="E321" s="116"/>
      <c r="F321" s="77"/>
      <c r="G321" s="77"/>
      <c r="H321" s="77"/>
      <c r="I321" s="77"/>
      <c r="J321" s="117"/>
      <c r="K321" s="118">
        <f>SUM(K304:K320)</f>
        <v>12521223</v>
      </c>
      <c r="L321" s="119"/>
      <c r="M321" s="118">
        <f>SUM(M304:M320)</f>
        <v>1234417138.5680001</v>
      </c>
      <c r="N321" s="86"/>
      <c r="O321" s="86"/>
      <c r="P321" s="119"/>
      <c r="Q321" s="119"/>
      <c r="R321" s="120"/>
      <c r="S321" s="5"/>
      <c r="T321" s="119"/>
      <c r="U321" s="5"/>
      <c r="V321" s="119"/>
    </row>
    <row r="322" spans="1:22" ht="16" thickBot="1" x14ac:dyDescent="0.4">
      <c r="B322" s="146"/>
      <c r="C322" s="38"/>
      <c r="D322" s="124"/>
      <c r="E322" s="125"/>
      <c r="F322" s="38"/>
      <c r="G322" s="38"/>
      <c r="H322" s="38"/>
      <c r="I322" s="38"/>
      <c r="J322" s="37"/>
      <c r="K322" s="126"/>
      <c r="L322" s="10"/>
      <c r="M322" s="104"/>
      <c r="N322" s="147"/>
      <c r="O322" s="147"/>
      <c r="P322" s="10"/>
      <c r="Q322" s="5"/>
      <c r="R322" s="59"/>
      <c r="S322" s="5"/>
      <c r="T322" s="5"/>
      <c r="U322" s="5">
        <f t="shared" ref="U322:U346" si="25">M322-S322</f>
        <v>0</v>
      </c>
      <c r="V322" s="10"/>
    </row>
    <row r="323" spans="1:22" x14ac:dyDescent="0.35">
      <c r="B323" s="136" t="s">
        <v>720</v>
      </c>
      <c r="C323" s="48" t="s">
        <v>142</v>
      </c>
      <c r="D323" s="46">
        <v>44894</v>
      </c>
      <c r="E323" s="47">
        <v>44924</v>
      </c>
      <c r="F323" s="48" t="s">
        <v>407</v>
      </c>
      <c r="G323" s="48" t="s">
        <v>596</v>
      </c>
      <c r="H323" s="48" t="s">
        <v>301</v>
      </c>
      <c r="I323" s="48" t="s">
        <v>78</v>
      </c>
      <c r="J323" s="113" t="s">
        <v>1327</v>
      </c>
      <c r="K323" s="114">
        <v>949622</v>
      </c>
      <c r="L323" s="13">
        <v>78.489999999999995</v>
      </c>
      <c r="M323" s="99">
        <v>74535830.780000001</v>
      </c>
      <c r="N323" s="137" t="s">
        <v>67</v>
      </c>
      <c r="O323" s="137" t="s">
        <v>15</v>
      </c>
      <c r="P323" s="13" t="s">
        <v>61</v>
      </c>
      <c r="Q323" s="5" t="s">
        <v>68</v>
      </c>
      <c r="R323" s="59">
        <v>44924</v>
      </c>
      <c r="S323" s="5">
        <f t="shared" si="21"/>
        <v>74535830.780000001</v>
      </c>
      <c r="T323" s="5"/>
      <c r="U323" s="5">
        <f t="shared" si="25"/>
        <v>0</v>
      </c>
      <c r="V323" s="13">
        <f>417.42</f>
        <v>417.42</v>
      </c>
    </row>
    <row r="324" spans="1:22" x14ac:dyDescent="0.35">
      <c r="B324" s="138" t="s">
        <v>720</v>
      </c>
      <c r="C324" s="42" t="s">
        <v>127</v>
      </c>
      <c r="D324" s="50">
        <v>44868</v>
      </c>
      <c r="E324" s="57">
        <v>44897</v>
      </c>
      <c r="F324" s="42" t="s">
        <v>573</v>
      </c>
      <c r="G324" s="42" t="s">
        <v>180</v>
      </c>
      <c r="H324" s="42" t="s">
        <v>45</v>
      </c>
      <c r="I324" s="42" t="s">
        <v>46</v>
      </c>
      <c r="J324" s="93" t="s">
        <v>1328</v>
      </c>
      <c r="K324" s="60">
        <v>263000</v>
      </c>
      <c r="L324" s="5">
        <v>100.23</v>
      </c>
      <c r="M324" s="100">
        <v>26360490</v>
      </c>
      <c r="N324" s="86" t="s">
        <v>823</v>
      </c>
      <c r="O324" s="86" t="s">
        <v>16</v>
      </c>
      <c r="P324" s="5" t="s">
        <v>910</v>
      </c>
      <c r="Q324" s="5" t="s">
        <v>50</v>
      </c>
      <c r="R324" s="59">
        <v>44897</v>
      </c>
      <c r="S324" s="5">
        <f t="shared" si="21"/>
        <v>26360490</v>
      </c>
      <c r="T324" s="5"/>
      <c r="U324" s="5">
        <f t="shared" si="25"/>
        <v>0</v>
      </c>
      <c r="V324" s="5">
        <f>V323</f>
        <v>417.42</v>
      </c>
    </row>
    <row r="325" spans="1:22" x14ac:dyDescent="0.35">
      <c r="B325" s="138" t="s">
        <v>720</v>
      </c>
      <c r="C325" s="42" t="s">
        <v>127</v>
      </c>
      <c r="D325" s="50">
        <v>44868</v>
      </c>
      <c r="E325" s="57">
        <v>44897</v>
      </c>
      <c r="F325" s="42" t="s">
        <v>573</v>
      </c>
      <c r="G325" s="42" t="s">
        <v>180</v>
      </c>
      <c r="H325" s="42" t="s">
        <v>45</v>
      </c>
      <c r="I325" s="42" t="s">
        <v>46</v>
      </c>
      <c r="J325" s="93" t="s">
        <v>1329</v>
      </c>
      <c r="K325" s="60">
        <v>101863</v>
      </c>
      <c r="L325" s="5">
        <v>100.23</v>
      </c>
      <c r="M325" s="100">
        <v>10209728.49</v>
      </c>
      <c r="N325" s="86" t="s">
        <v>823</v>
      </c>
      <c r="O325" s="86" t="s">
        <v>16</v>
      </c>
      <c r="P325" s="5" t="s">
        <v>910</v>
      </c>
      <c r="Q325" s="5" t="s">
        <v>50</v>
      </c>
      <c r="R325" s="59">
        <v>44897</v>
      </c>
      <c r="S325" s="5">
        <f t="shared" si="21"/>
        <v>10209728.49</v>
      </c>
      <c r="T325" s="5"/>
      <c r="U325" s="5">
        <f t="shared" si="25"/>
        <v>0</v>
      </c>
      <c r="V325" s="5">
        <f t="shared" ref="V325:V346" si="26">V324</f>
        <v>417.42</v>
      </c>
    </row>
    <row r="326" spans="1:22" x14ac:dyDescent="0.35">
      <c r="B326" s="138" t="s">
        <v>720</v>
      </c>
      <c r="C326" s="42" t="s">
        <v>127</v>
      </c>
      <c r="D326" s="50">
        <v>44868</v>
      </c>
      <c r="E326" s="57">
        <v>44897</v>
      </c>
      <c r="F326" s="42" t="s">
        <v>573</v>
      </c>
      <c r="G326" s="42" t="s">
        <v>180</v>
      </c>
      <c r="H326" s="42" t="s">
        <v>45</v>
      </c>
      <c r="I326" s="42" t="s">
        <v>46</v>
      </c>
      <c r="J326" s="93" t="s">
        <v>1330</v>
      </c>
      <c r="K326" s="60">
        <v>257000</v>
      </c>
      <c r="L326" s="5">
        <v>100.23</v>
      </c>
      <c r="M326" s="100">
        <v>25759110</v>
      </c>
      <c r="N326" s="86" t="s">
        <v>823</v>
      </c>
      <c r="O326" s="86" t="s">
        <v>16</v>
      </c>
      <c r="P326" s="5" t="s">
        <v>910</v>
      </c>
      <c r="Q326" s="5" t="s">
        <v>50</v>
      </c>
      <c r="R326" s="59">
        <v>44897</v>
      </c>
      <c r="S326" s="5">
        <f t="shared" si="21"/>
        <v>25759110</v>
      </c>
      <c r="T326" s="5"/>
      <c r="U326" s="5">
        <f t="shared" si="25"/>
        <v>0</v>
      </c>
      <c r="V326" s="5">
        <f t="shared" si="26"/>
        <v>417.42</v>
      </c>
    </row>
    <row r="327" spans="1:22" x14ac:dyDescent="0.35">
      <c r="B327" s="138" t="s">
        <v>720</v>
      </c>
      <c r="C327" s="42" t="s">
        <v>127</v>
      </c>
      <c r="D327" s="50">
        <v>44868</v>
      </c>
      <c r="E327" s="57">
        <v>44897</v>
      </c>
      <c r="F327" s="42" t="s">
        <v>573</v>
      </c>
      <c r="G327" s="42" t="s">
        <v>180</v>
      </c>
      <c r="H327" s="42" t="s">
        <v>45</v>
      </c>
      <c r="I327" s="42" t="s">
        <v>46</v>
      </c>
      <c r="J327" s="93" t="s">
        <v>1331</v>
      </c>
      <c r="K327" s="60">
        <v>60839</v>
      </c>
      <c r="L327" s="5">
        <v>100.23</v>
      </c>
      <c r="M327" s="100">
        <v>6097892.9700000007</v>
      </c>
      <c r="N327" s="86" t="s">
        <v>823</v>
      </c>
      <c r="O327" s="86" t="s">
        <v>16</v>
      </c>
      <c r="P327" s="5" t="s">
        <v>910</v>
      </c>
      <c r="Q327" s="5" t="s">
        <v>50</v>
      </c>
      <c r="R327" s="59">
        <v>44897</v>
      </c>
      <c r="S327" s="5">
        <f t="shared" si="21"/>
        <v>6097892.9700000007</v>
      </c>
      <c r="T327" s="5"/>
      <c r="U327" s="5">
        <f t="shared" si="25"/>
        <v>0</v>
      </c>
      <c r="V327" s="5">
        <f t="shared" si="26"/>
        <v>417.42</v>
      </c>
    </row>
    <row r="328" spans="1:22" x14ac:dyDescent="0.35">
      <c r="B328" s="138" t="s">
        <v>720</v>
      </c>
      <c r="C328" s="42" t="s">
        <v>127</v>
      </c>
      <c r="D328" s="50">
        <v>44868</v>
      </c>
      <c r="E328" s="57">
        <v>44897</v>
      </c>
      <c r="F328" s="42" t="s">
        <v>573</v>
      </c>
      <c r="G328" s="42" t="s">
        <v>180</v>
      </c>
      <c r="H328" s="42" t="s">
        <v>45</v>
      </c>
      <c r="I328" s="42" t="s">
        <v>46</v>
      </c>
      <c r="J328" s="93" t="s">
        <v>1332</v>
      </c>
      <c r="K328" s="60">
        <v>267000</v>
      </c>
      <c r="L328" s="5">
        <v>100.23</v>
      </c>
      <c r="M328" s="100">
        <v>26761410</v>
      </c>
      <c r="N328" s="86" t="s">
        <v>823</v>
      </c>
      <c r="O328" s="86" t="s">
        <v>16</v>
      </c>
      <c r="P328" s="5" t="s">
        <v>910</v>
      </c>
      <c r="Q328" s="5" t="s">
        <v>50</v>
      </c>
      <c r="R328" s="59">
        <v>44897</v>
      </c>
      <c r="S328" s="5">
        <f t="shared" si="21"/>
        <v>26761410</v>
      </c>
      <c r="T328" s="5"/>
      <c r="U328" s="5">
        <f t="shared" si="25"/>
        <v>0</v>
      </c>
      <c r="V328" s="5">
        <f t="shared" si="26"/>
        <v>417.42</v>
      </c>
    </row>
    <row r="329" spans="1:22" x14ac:dyDescent="0.35">
      <c r="B329" s="138" t="s">
        <v>720</v>
      </c>
      <c r="C329" s="42" t="s">
        <v>1333</v>
      </c>
      <c r="D329" s="50">
        <v>44887</v>
      </c>
      <c r="E329" s="57">
        <v>44917</v>
      </c>
      <c r="F329" s="42" t="s">
        <v>1334</v>
      </c>
      <c r="G329" s="42" t="s">
        <v>180</v>
      </c>
      <c r="H329" s="42" t="s">
        <v>45</v>
      </c>
      <c r="I329" s="42" t="s">
        <v>46</v>
      </c>
      <c r="J329" s="93" t="s">
        <v>1335</v>
      </c>
      <c r="K329" s="60">
        <v>948097</v>
      </c>
      <c r="L329" s="5">
        <v>88.296999999999997</v>
      </c>
      <c r="M329" s="100">
        <v>83714120.809</v>
      </c>
      <c r="N329" s="86" t="s">
        <v>823</v>
      </c>
      <c r="O329" s="86" t="s">
        <v>16</v>
      </c>
      <c r="P329" s="5" t="s">
        <v>134</v>
      </c>
      <c r="Q329" s="5" t="s">
        <v>1053</v>
      </c>
      <c r="R329" s="59">
        <v>44917</v>
      </c>
      <c r="S329" s="5">
        <f t="shared" si="21"/>
        <v>83714120.809</v>
      </c>
      <c r="T329" s="5"/>
      <c r="U329" s="5">
        <f t="shared" si="25"/>
        <v>0</v>
      </c>
      <c r="V329" s="5">
        <f t="shared" si="26"/>
        <v>417.42</v>
      </c>
    </row>
    <row r="330" spans="1:22" x14ac:dyDescent="0.35">
      <c r="B330" s="138" t="s">
        <v>720</v>
      </c>
      <c r="C330" s="42" t="s">
        <v>924</v>
      </c>
      <c r="D330" s="50">
        <v>44894</v>
      </c>
      <c r="E330" s="57">
        <v>44984</v>
      </c>
      <c r="F330" s="42" t="s">
        <v>1336</v>
      </c>
      <c r="G330" s="42" t="s">
        <v>189</v>
      </c>
      <c r="H330" s="42" t="s">
        <v>1337</v>
      </c>
      <c r="I330" s="42" t="s">
        <v>46</v>
      </c>
      <c r="J330" s="93" t="s">
        <v>1338</v>
      </c>
      <c r="K330" s="60">
        <v>950149</v>
      </c>
      <c r="L330" s="5">
        <v>80.260000000000005</v>
      </c>
      <c r="M330" s="100">
        <v>76258958.74000001</v>
      </c>
      <c r="N330" s="86" t="s">
        <v>823</v>
      </c>
      <c r="O330" s="86" t="s">
        <v>14</v>
      </c>
      <c r="P330" s="5" t="s">
        <v>81</v>
      </c>
      <c r="Q330" s="5" t="s">
        <v>838</v>
      </c>
      <c r="R330" s="59">
        <v>44984</v>
      </c>
      <c r="S330" s="5"/>
      <c r="T330" s="5">
        <f>M330*V330</f>
        <v>31832014557.250805</v>
      </c>
      <c r="U330" s="5">
        <f t="shared" si="25"/>
        <v>76258958.74000001</v>
      </c>
      <c r="V330" s="5">
        <f t="shared" si="26"/>
        <v>417.42</v>
      </c>
    </row>
    <row r="331" spans="1:22" x14ac:dyDescent="0.35">
      <c r="B331" s="138" t="s">
        <v>720</v>
      </c>
      <c r="C331" s="42" t="s">
        <v>74</v>
      </c>
      <c r="D331" s="50">
        <v>44885</v>
      </c>
      <c r="E331" s="57">
        <v>44915</v>
      </c>
      <c r="F331" s="42" t="s">
        <v>673</v>
      </c>
      <c r="G331" s="42" t="s">
        <v>76</v>
      </c>
      <c r="H331" s="42" t="s">
        <v>77</v>
      </c>
      <c r="I331" s="42" t="s">
        <v>78</v>
      </c>
      <c r="J331" s="93" t="s">
        <v>1339</v>
      </c>
      <c r="K331" s="60">
        <v>299777</v>
      </c>
      <c r="L331" s="5">
        <v>89.930999999999997</v>
      </c>
      <c r="M331" s="100">
        <v>26959245.386999998</v>
      </c>
      <c r="N331" s="86" t="s">
        <v>80</v>
      </c>
      <c r="O331" s="86" t="s">
        <v>14</v>
      </c>
      <c r="P331" s="5" t="s">
        <v>92</v>
      </c>
      <c r="Q331" s="5" t="s">
        <v>842</v>
      </c>
      <c r="R331" s="59">
        <v>44915</v>
      </c>
      <c r="S331" s="5">
        <f t="shared" ref="S331:S386" si="27">M331</f>
        <v>26959245.386999998</v>
      </c>
      <c r="T331" s="5"/>
      <c r="U331" s="5">
        <f t="shared" si="25"/>
        <v>0</v>
      </c>
      <c r="V331" s="5">
        <f t="shared" si="26"/>
        <v>417.42</v>
      </c>
    </row>
    <row r="332" spans="1:22" x14ac:dyDescent="0.35">
      <c r="B332" s="138" t="s">
        <v>720</v>
      </c>
      <c r="C332" s="42" t="s">
        <v>1340</v>
      </c>
      <c r="D332" s="50">
        <v>44867</v>
      </c>
      <c r="E332" s="57">
        <v>44957</v>
      </c>
      <c r="F332" s="42" t="s">
        <v>1341</v>
      </c>
      <c r="G332" s="42" t="s">
        <v>102</v>
      </c>
      <c r="H332" s="42" t="s">
        <v>103</v>
      </c>
      <c r="I332" s="42" t="s">
        <v>46</v>
      </c>
      <c r="J332" s="93" t="s">
        <v>1342</v>
      </c>
      <c r="K332" s="60">
        <v>650018</v>
      </c>
      <c r="L332" s="5">
        <v>97.822000000000003</v>
      </c>
      <c r="M332" s="100">
        <v>63586060.796000004</v>
      </c>
      <c r="N332" s="86" t="s">
        <v>823</v>
      </c>
      <c r="O332" s="86" t="s">
        <v>14</v>
      </c>
      <c r="P332" s="5" t="s">
        <v>81</v>
      </c>
      <c r="Q332" s="5" t="s">
        <v>838</v>
      </c>
      <c r="R332" s="59">
        <v>44957</v>
      </c>
      <c r="S332" s="5"/>
      <c r="T332" s="5">
        <f>M332*V332</f>
        <v>26542093497.466324</v>
      </c>
      <c r="U332" s="5">
        <f t="shared" si="25"/>
        <v>63586060.796000004</v>
      </c>
      <c r="V332" s="5">
        <f t="shared" si="26"/>
        <v>417.42</v>
      </c>
    </row>
    <row r="333" spans="1:22" x14ac:dyDescent="0.35">
      <c r="B333" s="138" t="s">
        <v>720</v>
      </c>
      <c r="C333" s="42" t="s">
        <v>843</v>
      </c>
      <c r="D333" s="50">
        <v>44892</v>
      </c>
      <c r="E333" s="57">
        <v>44982</v>
      </c>
      <c r="F333" s="42" t="s">
        <v>1343</v>
      </c>
      <c r="G333" s="42" t="s">
        <v>495</v>
      </c>
      <c r="H333" s="42" t="s">
        <v>136</v>
      </c>
      <c r="I333" s="42" t="s">
        <v>46</v>
      </c>
      <c r="J333" s="93" t="s">
        <v>1344</v>
      </c>
      <c r="K333" s="60">
        <v>617658</v>
      </c>
      <c r="L333" s="5">
        <v>83.293000000000006</v>
      </c>
      <c r="M333" s="100">
        <v>51446587.794000007</v>
      </c>
      <c r="N333" s="86" t="s">
        <v>823</v>
      </c>
      <c r="O333" s="86" t="s">
        <v>14</v>
      </c>
      <c r="P333" s="5" t="s">
        <v>81</v>
      </c>
      <c r="Q333" s="5" t="s">
        <v>838</v>
      </c>
      <c r="R333" s="59">
        <v>44982</v>
      </c>
      <c r="S333" s="5"/>
      <c r="T333" s="5">
        <f>M333*V333</f>
        <v>21474834676.971485</v>
      </c>
      <c r="U333" s="5">
        <f t="shared" si="25"/>
        <v>51446587.794000007</v>
      </c>
      <c r="V333" s="5">
        <f t="shared" si="26"/>
        <v>417.42</v>
      </c>
    </row>
    <row r="334" spans="1:22" x14ac:dyDescent="0.35">
      <c r="B334" s="138" t="s">
        <v>720</v>
      </c>
      <c r="C334" s="42" t="s">
        <v>1345</v>
      </c>
      <c r="D334" s="50">
        <v>44888</v>
      </c>
      <c r="E334" s="57">
        <v>44978</v>
      </c>
      <c r="F334" s="42" t="s">
        <v>1346</v>
      </c>
      <c r="G334" s="42" t="s">
        <v>1347</v>
      </c>
      <c r="H334" s="42" t="s">
        <v>108</v>
      </c>
      <c r="I334" s="42" t="s">
        <v>78</v>
      </c>
      <c r="J334" s="93" t="s">
        <v>1348</v>
      </c>
      <c r="K334" s="60">
        <v>956597</v>
      </c>
      <c r="L334" s="5">
        <v>90.161000000000001</v>
      </c>
      <c r="M334" s="100">
        <v>86247742.116999999</v>
      </c>
      <c r="N334" s="86" t="s">
        <v>80</v>
      </c>
      <c r="O334" s="86" t="s">
        <v>14</v>
      </c>
      <c r="P334" s="5" t="s">
        <v>81</v>
      </c>
      <c r="Q334" s="5" t="s">
        <v>838</v>
      </c>
      <c r="R334" s="59">
        <v>44978</v>
      </c>
      <c r="S334" s="5"/>
      <c r="T334" s="5">
        <f>M334*V334</f>
        <v>36001532514.478142</v>
      </c>
      <c r="U334" s="5">
        <f t="shared" si="25"/>
        <v>86247742.116999999</v>
      </c>
      <c r="V334" s="5">
        <f t="shared" si="26"/>
        <v>417.42</v>
      </c>
    </row>
    <row r="335" spans="1:22" x14ac:dyDescent="0.35">
      <c r="B335" s="138" t="s">
        <v>720</v>
      </c>
      <c r="C335" s="42" t="s">
        <v>1102</v>
      </c>
      <c r="D335" s="50">
        <v>44878</v>
      </c>
      <c r="E335" s="57">
        <v>44908</v>
      </c>
      <c r="F335" s="42" t="s">
        <v>593</v>
      </c>
      <c r="G335" s="42" t="s">
        <v>112</v>
      </c>
      <c r="H335" s="42" t="s">
        <v>113</v>
      </c>
      <c r="I335" s="42" t="s">
        <v>78</v>
      </c>
      <c r="J335" s="93" t="s">
        <v>1349</v>
      </c>
      <c r="K335" s="60">
        <v>100000</v>
      </c>
      <c r="L335" s="5">
        <v>96.29</v>
      </c>
      <c r="M335" s="100">
        <v>9629000</v>
      </c>
      <c r="N335" s="86" t="s">
        <v>80</v>
      </c>
      <c r="O335" s="86" t="s">
        <v>14</v>
      </c>
      <c r="P335" s="5" t="s">
        <v>92</v>
      </c>
      <c r="Q335" s="5" t="s">
        <v>842</v>
      </c>
      <c r="R335" s="59">
        <v>44908</v>
      </c>
      <c r="S335" s="5">
        <f t="shared" si="27"/>
        <v>9629000</v>
      </c>
      <c r="T335" s="5"/>
      <c r="U335" s="5">
        <f t="shared" si="25"/>
        <v>0</v>
      </c>
      <c r="V335" s="5">
        <f t="shared" si="26"/>
        <v>417.42</v>
      </c>
    </row>
    <row r="336" spans="1:22" x14ac:dyDescent="0.35">
      <c r="B336" s="138" t="s">
        <v>720</v>
      </c>
      <c r="C336" s="42" t="s">
        <v>1350</v>
      </c>
      <c r="D336" s="50">
        <v>44874</v>
      </c>
      <c r="E336" s="57">
        <v>44964</v>
      </c>
      <c r="F336" s="42" t="s">
        <v>359</v>
      </c>
      <c r="G336" s="42" t="s">
        <v>208</v>
      </c>
      <c r="H336" s="42" t="s">
        <v>121</v>
      </c>
      <c r="I336" s="42" t="s">
        <v>46</v>
      </c>
      <c r="J336" s="93" t="s">
        <v>1351</v>
      </c>
      <c r="K336" s="60">
        <v>948124</v>
      </c>
      <c r="L336" s="5">
        <v>98.641999999999996</v>
      </c>
      <c r="M336" s="100">
        <v>93524847.607999995</v>
      </c>
      <c r="N336" s="86" t="s">
        <v>823</v>
      </c>
      <c r="O336" s="86" t="s">
        <v>14</v>
      </c>
      <c r="P336" s="5" t="s">
        <v>81</v>
      </c>
      <c r="Q336" s="5" t="s">
        <v>838</v>
      </c>
      <c r="R336" s="59">
        <v>44964</v>
      </c>
      <c r="S336" s="5"/>
      <c r="T336" s="5">
        <f>M336*V336</f>
        <v>39039141888.531357</v>
      </c>
      <c r="U336" s="5">
        <f t="shared" si="25"/>
        <v>93524847.607999995</v>
      </c>
      <c r="V336" s="5">
        <f t="shared" si="26"/>
        <v>417.42</v>
      </c>
    </row>
    <row r="337" spans="1:22" x14ac:dyDescent="0.35">
      <c r="B337" s="138" t="s">
        <v>720</v>
      </c>
      <c r="C337" s="42" t="s">
        <v>1340</v>
      </c>
      <c r="D337" s="50">
        <v>44883</v>
      </c>
      <c r="E337" s="57">
        <v>44973</v>
      </c>
      <c r="F337" s="42" t="s">
        <v>1352</v>
      </c>
      <c r="G337" s="42" t="s">
        <v>208</v>
      </c>
      <c r="H337" s="42" t="s">
        <v>121</v>
      </c>
      <c r="I337" s="42" t="s">
        <v>46</v>
      </c>
      <c r="J337" s="93" t="s">
        <v>1353</v>
      </c>
      <c r="K337" s="60">
        <v>946274</v>
      </c>
      <c r="L337" s="5">
        <v>89.911000000000001</v>
      </c>
      <c r="M337" s="100">
        <v>85080441.614000008</v>
      </c>
      <c r="N337" s="86" t="s">
        <v>823</v>
      </c>
      <c r="O337" s="86" t="s">
        <v>14</v>
      </c>
      <c r="P337" s="5" t="s">
        <v>81</v>
      </c>
      <c r="Q337" s="5" t="s">
        <v>838</v>
      </c>
      <c r="R337" s="59">
        <v>44973</v>
      </c>
      <c r="S337" s="5"/>
      <c r="T337" s="5">
        <f>M337*V337</f>
        <v>35514277938.515884</v>
      </c>
      <c r="U337" s="5">
        <f t="shared" si="25"/>
        <v>85080441.614000008</v>
      </c>
      <c r="V337" s="5">
        <f t="shared" si="26"/>
        <v>417.42</v>
      </c>
    </row>
    <row r="338" spans="1:22" x14ac:dyDescent="0.35">
      <c r="B338" s="138" t="s">
        <v>720</v>
      </c>
      <c r="C338" s="42" t="s">
        <v>1345</v>
      </c>
      <c r="D338" s="50">
        <v>44890</v>
      </c>
      <c r="E338" s="57">
        <v>44980</v>
      </c>
      <c r="F338" s="42" t="s">
        <v>1354</v>
      </c>
      <c r="G338" s="42" t="s">
        <v>208</v>
      </c>
      <c r="H338" s="42" t="s">
        <v>121</v>
      </c>
      <c r="I338" s="42" t="s">
        <v>46</v>
      </c>
      <c r="J338" s="93" t="s">
        <v>1355</v>
      </c>
      <c r="K338" s="60">
        <v>927600</v>
      </c>
      <c r="L338" s="5">
        <v>83.813000000000002</v>
      </c>
      <c r="M338" s="100">
        <v>77744938.799999997</v>
      </c>
      <c r="N338" s="86" t="s">
        <v>823</v>
      </c>
      <c r="O338" s="86" t="s">
        <v>14</v>
      </c>
      <c r="P338" s="5" t="s">
        <v>81</v>
      </c>
      <c r="Q338" s="5" t="s">
        <v>838</v>
      </c>
      <c r="R338" s="59">
        <v>44980</v>
      </c>
      <c r="S338" s="5"/>
      <c r="T338" s="5">
        <f>M338*V338</f>
        <v>32452292353.896</v>
      </c>
      <c r="U338" s="5">
        <f t="shared" si="25"/>
        <v>77744938.799999997</v>
      </c>
      <c r="V338" s="5">
        <f t="shared" si="26"/>
        <v>417.42</v>
      </c>
    </row>
    <row r="339" spans="1:22" x14ac:dyDescent="0.35">
      <c r="B339" s="138" t="s">
        <v>720</v>
      </c>
      <c r="C339" s="42" t="s">
        <v>1356</v>
      </c>
      <c r="D339" s="50">
        <v>44895</v>
      </c>
      <c r="E339" s="57">
        <v>44926</v>
      </c>
      <c r="F339" s="42" t="s">
        <v>553</v>
      </c>
      <c r="G339" s="42" t="s">
        <v>129</v>
      </c>
      <c r="H339" s="42" t="s">
        <v>377</v>
      </c>
      <c r="I339" s="42" t="s">
        <v>46</v>
      </c>
      <c r="J339" s="93" t="s">
        <v>1357</v>
      </c>
      <c r="K339" s="60">
        <v>50000</v>
      </c>
      <c r="L339" s="5">
        <v>82.039000000000001</v>
      </c>
      <c r="M339" s="100">
        <v>4101950</v>
      </c>
      <c r="N339" s="86" t="s">
        <v>823</v>
      </c>
      <c r="O339" s="86" t="s">
        <v>16</v>
      </c>
      <c r="P339" s="5" t="s">
        <v>61</v>
      </c>
      <c r="Q339" s="5" t="s">
        <v>876</v>
      </c>
      <c r="R339" s="59">
        <v>44926</v>
      </c>
      <c r="S339" s="5">
        <f t="shared" si="27"/>
        <v>4101950</v>
      </c>
      <c r="T339" s="5"/>
      <c r="U339" s="5">
        <f t="shared" si="25"/>
        <v>0</v>
      </c>
      <c r="V339" s="5">
        <f t="shared" si="26"/>
        <v>417.42</v>
      </c>
    </row>
    <row r="340" spans="1:22" x14ac:dyDescent="0.35">
      <c r="B340" s="138" t="s">
        <v>720</v>
      </c>
      <c r="C340" s="42" t="s">
        <v>461</v>
      </c>
      <c r="D340" s="50">
        <v>44870</v>
      </c>
      <c r="E340" s="57">
        <v>44900</v>
      </c>
      <c r="F340" s="42" t="s">
        <v>384</v>
      </c>
      <c r="G340" s="42" t="s">
        <v>149</v>
      </c>
      <c r="H340" s="42" t="s">
        <v>152</v>
      </c>
      <c r="I340" s="42" t="s">
        <v>78</v>
      </c>
      <c r="J340" s="93" t="s">
        <v>1358</v>
      </c>
      <c r="K340" s="60">
        <v>50000</v>
      </c>
      <c r="L340" s="5">
        <v>98.831999999999994</v>
      </c>
      <c r="M340" s="100">
        <v>4941600</v>
      </c>
      <c r="N340" s="86" t="s">
        <v>477</v>
      </c>
      <c r="O340" s="86" t="s">
        <v>17</v>
      </c>
      <c r="P340" s="5" t="s">
        <v>61</v>
      </c>
      <c r="Q340" s="5" t="s">
        <v>65</v>
      </c>
      <c r="R340" s="59">
        <v>44900</v>
      </c>
      <c r="S340" s="5">
        <f t="shared" si="27"/>
        <v>4941600</v>
      </c>
      <c r="T340" s="5"/>
      <c r="U340" s="5">
        <f t="shared" si="25"/>
        <v>0</v>
      </c>
      <c r="V340" s="5">
        <f t="shared" si="26"/>
        <v>417.42</v>
      </c>
    </row>
    <row r="341" spans="1:22" x14ac:dyDescent="0.35">
      <c r="B341" s="138" t="s">
        <v>720</v>
      </c>
      <c r="C341" s="42" t="s">
        <v>461</v>
      </c>
      <c r="D341" s="50">
        <v>44870</v>
      </c>
      <c r="E341" s="57">
        <v>44900</v>
      </c>
      <c r="F341" s="42" t="s">
        <v>384</v>
      </c>
      <c r="G341" s="42" t="s">
        <v>149</v>
      </c>
      <c r="H341" s="42" t="s">
        <v>150</v>
      </c>
      <c r="I341" s="42" t="s">
        <v>78</v>
      </c>
      <c r="J341" s="93" t="s">
        <v>1359</v>
      </c>
      <c r="K341" s="60">
        <v>200000</v>
      </c>
      <c r="L341" s="5">
        <v>98.831999999999994</v>
      </c>
      <c r="M341" s="100">
        <v>19766400</v>
      </c>
      <c r="N341" s="86" t="s">
        <v>477</v>
      </c>
      <c r="O341" s="86" t="s">
        <v>17</v>
      </c>
      <c r="P341" s="5" t="s">
        <v>61</v>
      </c>
      <c r="Q341" s="5" t="s">
        <v>65</v>
      </c>
      <c r="R341" s="59">
        <v>44900</v>
      </c>
      <c r="S341" s="5">
        <f t="shared" si="27"/>
        <v>19766400</v>
      </c>
      <c r="T341" s="5"/>
      <c r="U341" s="5">
        <f t="shared" si="25"/>
        <v>0</v>
      </c>
      <c r="V341" s="5">
        <f t="shared" si="26"/>
        <v>417.42</v>
      </c>
    </row>
    <row r="342" spans="1:22" x14ac:dyDescent="0.35">
      <c r="B342" s="138" t="s">
        <v>720</v>
      </c>
      <c r="C342" s="42" t="s">
        <v>461</v>
      </c>
      <c r="D342" s="50">
        <v>44870</v>
      </c>
      <c r="E342" s="57">
        <v>44900</v>
      </c>
      <c r="F342" s="42" t="s">
        <v>384</v>
      </c>
      <c r="G342" s="42" t="s">
        <v>149</v>
      </c>
      <c r="H342" s="42" t="s">
        <v>150</v>
      </c>
      <c r="I342" s="42" t="s">
        <v>78</v>
      </c>
      <c r="J342" s="93" t="s">
        <v>1360</v>
      </c>
      <c r="K342" s="60">
        <v>50000</v>
      </c>
      <c r="L342" s="5">
        <v>98.831999999999994</v>
      </c>
      <c r="M342" s="100">
        <v>4941600</v>
      </c>
      <c r="N342" s="86" t="s">
        <v>80</v>
      </c>
      <c r="O342" s="86" t="s">
        <v>14</v>
      </c>
      <c r="P342" s="5" t="s">
        <v>61</v>
      </c>
      <c r="Q342" s="5" t="s">
        <v>876</v>
      </c>
      <c r="R342" s="59">
        <v>44900</v>
      </c>
      <c r="S342" s="5">
        <f t="shared" si="27"/>
        <v>4941600</v>
      </c>
      <c r="T342" s="5"/>
      <c r="U342" s="5">
        <f t="shared" si="25"/>
        <v>0</v>
      </c>
      <c r="V342" s="5">
        <f t="shared" si="26"/>
        <v>417.42</v>
      </c>
    </row>
    <row r="343" spans="1:22" x14ac:dyDescent="0.35">
      <c r="B343" s="138" t="s">
        <v>720</v>
      </c>
      <c r="C343" s="42" t="s">
        <v>243</v>
      </c>
      <c r="D343" s="50">
        <v>44876</v>
      </c>
      <c r="E343" s="57">
        <v>44966</v>
      </c>
      <c r="F343" s="42" t="s">
        <v>1361</v>
      </c>
      <c r="G343" s="42" t="s">
        <v>162</v>
      </c>
      <c r="H343" s="42" t="s">
        <v>163</v>
      </c>
      <c r="I343" s="42" t="s">
        <v>46</v>
      </c>
      <c r="J343" s="93" t="s">
        <v>1362</v>
      </c>
      <c r="K343" s="60">
        <v>950274</v>
      </c>
      <c r="L343" s="5">
        <v>88.744</v>
      </c>
      <c r="M343" s="100">
        <v>84331115.856000006</v>
      </c>
      <c r="N343" s="86" t="s">
        <v>823</v>
      </c>
      <c r="O343" s="86" t="s">
        <v>14</v>
      </c>
      <c r="P343" s="5" t="s">
        <v>81</v>
      </c>
      <c r="Q343" s="5" t="s">
        <v>838</v>
      </c>
      <c r="R343" s="59">
        <v>44966</v>
      </c>
      <c r="S343" s="5"/>
      <c r="T343" s="5">
        <f>M343*V343</f>
        <v>35201494380.611526</v>
      </c>
      <c r="U343" s="5">
        <f t="shared" si="25"/>
        <v>84331115.856000006</v>
      </c>
      <c r="V343" s="5">
        <f t="shared" si="26"/>
        <v>417.42</v>
      </c>
    </row>
    <row r="344" spans="1:22" x14ac:dyDescent="0.35">
      <c r="B344" s="138" t="s">
        <v>720</v>
      </c>
      <c r="C344" s="42" t="s">
        <v>1102</v>
      </c>
      <c r="D344" s="50">
        <v>44878</v>
      </c>
      <c r="E344" s="57">
        <v>44968</v>
      </c>
      <c r="F344" s="42" t="s">
        <v>593</v>
      </c>
      <c r="G344" s="42" t="s">
        <v>112</v>
      </c>
      <c r="H344" s="42" t="s">
        <v>113</v>
      </c>
      <c r="I344" s="42" t="s">
        <v>78</v>
      </c>
      <c r="J344" s="93" t="s">
        <v>1363</v>
      </c>
      <c r="K344" s="60">
        <v>892668</v>
      </c>
      <c r="L344" s="5">
        <v>96.29</v>
      </c>
      <c r="M344" s="100">
        <v>85955001.719999999</v>
      </c>
      <c r="N344" s="86" t="s">
        <v>67</v>
      </c>
      <c r="O344" s="86" t="s">
        <v>15</v>
      </c>
      <c r="P344" s="5" t="s">
        <v>81</v>
      </c>
      <c r="Q344" s="5" t="s">
        <v>833</v>
      </c>
      <c r="R344" s="59">
        <v>44968</v>
      </c>
      <c r="S344" s="5"/>
      <c r="T344" s="5">
        <f>M344*V344</f>
        <v>35879336817.962402</v>
      </c>
      <c r="U344" s="5">
        <f t="shared" si="25"/>
        <v>85955001.719999999</v>
      </c>
      <c r="V344" s="5">
        <f t="shared" si="26"/>
        <v>417.42</v>
      </c>
    </row>
    <row r="345" spans="1:22" x14ac:dyDescent="0.35">
      <c r="B345" s="138" t="s">
        <v>720</v>
      </c>
      <c r="C345" s="42" t="s">
        <v>74</v>
      </c>
      <c r="D345" s="50">
        <v>44889</v>
      </c>
      <c r="E345" s="57">
        <v>44979</v>
      </c>
      <c r="F345" s="42" t="s">
        <v>481</v>
      </c>
      <c r="G345" s="42" t="s">
        <v>76</v>
      </c>
      <c r="H345" s="42" t="s">
        <v>77</v>
      </c>
      <c r="I345" s="42" t="s">
        <v>78</v>
      </c>
      <c r="J345" s="93" t="s">
        <v>1364</v>
      </c>
      <c r="K345" s="60">
        <v>650975</v>
      </c>
      <c r="L345" s="5">
        <v>85.695999999999998</v>
      </c>
      <c r="M345" s="100">
        <v>55785953.600000001</v>
      </c>
      <c r="N345" s="86" t="s">
        <v>67</v>
      </c>
      <c r="O345" s="86" t="s">
        <v>15</v>
      </c>
      <c r="P345" s="5" t="s">
        <v>81</v>
      </c>
      <c r="Q345" s="5" t="s">
        <v>833</v>
      </c>
      <c r="R345" s="59">
        <v>44979</v>
      </c>
      <c r="S345" s="5"/>
      <c r="T345" s="5">
        <f>M345*V345</f>
        <v>23286172751.712002</v>
      </c>
      <c r="U345" s="5">
        <f t="shared" si="25"/>
        <v>55785953.600000001</v>
      </c>
      <c r="V345" s="5">
        <f t="shared" si="26"/>
        <v>417.42</v>
      </c>
    </row>
    <row r="346" spans="1:22" x14ac:dyDescent="0.35">
      <c r="B346" s="138" t="s">
        <v>720</v>
      </c>
      <c r="C346" s="42" t="s">
        <v>1365</v>
      </c>
      <c r="D346" s="50">
        <v>44891</v>
      </c>
      <c r="E346" s="57">
        <v>44981</v>
      </c>
      <c r="F346" s="42" t="s">
        <v>1366</v>
      </c>
      <c r="G346" s="42" t="s">
        <v>162</v>
      </c>
      <c r="H346" s="42" t="s">
        <v>163</v>
      </c>
      <c r="I346" s="42" t="s">
        <v>46</v>
      </c>
      <c r="J346" s="93" t="s">
        <v>1367</v>
      </c>
      <c r="K346" s="60">
        <v>949631</v>
      </c>
      <c r="L346" s="5">
        <v>82.703000000000003</v>
      </c>
      <c r="M346" s="100">
        <v>78537332.59300001</v>
      </c>
      <c r="N346" s="86" t="s">
        <v>823</v>
      </c>
      <c r="O346" s="86" t="s">
        <v>14</v>
      </c>
      <c r="P346" s="5" t="s">
        <v>81</v>
      </c>
      <c r="Q346" s="5" t="s">
        <v>838</v>
      </c>
      <c r="R346" s="59">
        <v>44981</v>
      </c>
      <c r="S346" s="5"/>
      <c r="T346" s="5">
        <f>M346*V346</f>
        <v>32783053370.970066</v>
      </c>
      <c r="U346" s="5">
        <f t="shared" si="25"/>
        <v>78537332.59300001</v>
      </c>
      <c r="V346" s="5">
        <f t="shared" si="26"/>
        <v>417.42</v>
      </c>
    </row>
    <row r="347" spans="1:22" s="31" customFormat="1" x14ac:dyDescent="0.35">
      <c r="A347" s="134"/>
      <c r="B347" s="139"/>
      <c r="C347" s="77"/>
      <c r="D347" s="115"/>
      <c r="E347" s="116"/>
      <c r="F347" s="77"/>
      <c r="G347" s="77"/>
      <c r="H347" s="77"/>
      <c r="I347" s="77"/>
      <c r="J347" s="117"/>
      <c r="K347" s="118">
        <f>SUM(K323:K346)</f>
        <v>13037166</v>
      </c>
      <c r="L347" s="119"/>
      <c r="M347" s="101">
        <f>SUM(M323:M346)</f>
        <v>1162277359.6739998</v>
      </c>
      <c r="N347" s="86"/>
      <c r="O347" s="86"/>
      <c r="P347" s="119"/>
      <c r="Q347" s="119"/>
      <c r="R347" s="120"/>
      <c r="S347" s="5"/>
      <c r="T347" s="119"/>
      <c r="U347" s="5"/>
      <c r="V347" s="119"/>
    </row>
    <row r="348" spans="1:22" ht="16" thickBot="1" x14ac:dyDescent="0.4">
      <c r="B348" s="140"/>
      <c r="C348" s="66"/>
      <c r="D348" s="64"/>
      <c r="E348" s="65"/>
      <c r="F348" s="66"/>
      <c r="G348" s="66"/>
      <c r="H348" s="66"/>
      <c r="I348" s="66"/>
      <c r="J348" s="121"/>
      <c r="K348" s="122"/>
      <c r="L348" s="18"/>
      <c r="M348" s="102"/>
      <c r="N348" s="141"/>
      <c r="O348" s="141"/>
      <c r="P348" s="18"/>
      <c r="Q348" s="5"/>
      <c r="R348" s="59"/>
      <c r="S348" s="5"/>
      <c r="T348" s="5"/>
      <c r="U348" s="5">
        <f t="shared" ref="U348:U395" si="28">M348-S348</f>
        <v>0</v>
      </c>
      <c r="V348" s="18"/>
    </row>
    <row r="349" spans="1:22" x14ac:dyDescent="0.35">
      <c r="B349" s="142" t="s">
        <v>1368</v>
      </c>
      <c r="C349" s="54" t="s">
        <v>187</v>
      </c>
      <c r="D349" s="70">
        <v>44898</v>
      </c>
      <c r="E349" s="71">
        <v>44929</v>
      </c>
      <c r="F349" s="54" t="s">
        <v>1369</v>
      </c>
      <c r="G349" s="54" t="s">
        <v>180</v>
      </c>
      <c r="H349" s="54" t="s">
        <v>45</v>
      </c>
      <c r="I349" s="54" t="s">
        <v>46</v>
      </c>
      <c r="J349" s="92" t="s">
        <v>1370</v>
      </c>
      <c r="K349" s="123">
        <v>32548</v>
      </c>
      <c r="L349" s="21">
        <v>81.581999999999994</v>
      </c>
      <c r="M349" s="103">
        <v>2655330.9359999998</v>
      </c>
      <c r="N349" s="143" t="s">
        <v>823</v>
      </c>
      <c r="O349" s="143" t="s">
        <v>16</v>
      </c>
      <c r="P349" s="21" t="s">
        <v>61</v>
      </c>
      <c r="Q349" s="5" t="s">
        <v>876</v>
      </c>
      <c r="R349" s="59">
        <v>44929</v>
      </c>
      <c r="S349" s="5">
        <f t="shared" si="27"/>
        <v>2655330.9359999998</v>
      </c>
      <c r="T349" s="5"/>
      <c r="U349" s="5">
        <f t="shared" si="28"/>
        <v>0</v>
      </c>
      <c r="V349" s="21">
        <f>432.78</f>
        <v>432.78</v>
      </c>
    </row>
    <row r="350" spans="1:22" x14ac:dyDescent="0.35">
      <c r="B350" s="144" t="s">
        <v>1368</v>
      </c>
      <c r="C350" s="42" t="s">
        <v>187</v>
      </c>
      <c r="D350" s="50">
        <v>44898</v>
      </c>
      <c r="E350" s="57">
        <v>44929</v>
      </c>
      <c r="F350" s="42" t="s">
        <v>1369</v>
      </c>
      <c r="G350" s="42" t="s">
        <v>180</v>
      </c>
      <c r="H350" s="42" t="s">
        <v>45</v>
      </c>
      <c r="I350" s="42" t="s">
        <v>46</v>
      </c>
      <c r="J350" s="93" t="s">
        <v>1371</v>
      </c>
      <c r="K350" s="60">
        <v>260000</v>
      </c>
      <c r="L350" s="5">
        <v>81.581999999999994</v>
      </c>
      <c r="M350" s="100">
        <v>21211320</v>
      </c>
      <c r="N350" s="86" t="s">
        <v>823</v>
      </c>
      <c r="O350" s="86" t="s">
        <v>16</v>
      </c>
      <c r="P350" s="5" t="s">
        <v>910</v>
      </c>
      <c r="Q350" s="5" t="s">
        <v>50</v>
      </c>
      <c r="R350" s="59">
        <v>44929</v>
      </c>
      <c r="S350" s="5">
        <f t="shared" si="27"/>
        <v>21211320</v>
      </c>
      <c r="T350" s="5"/>
      <c r="U350" s="5">
        <f t="shared" si="28"/>
        <v>0</v>
      </c>
      <c r="V350" s="5">
        <f>V349</f>
        <v>432.78</v>
      </c>
    </row>
    <row r="351" spans="1:22" x14ac:dyDescent="0.35">
      <c r="B351" s="144" t="s">
        <v>1368</v>
      </c>
      <c r="C351" s="42" t="s">
        <v>187</v>
      </c>
      <c r="D351" s="50">
        <v>44898</v>
      </c>
      <c r="E351" s="57">
        <v>44929</v>
      </c>
      <c r="F351" s="42" t="s">
        <v>1369</v>
      </c>
      <c r="G351" s="42" t="s">
        <v>180</v>
      </c>
      <c r="H351" s="42" t="s">
        <v>45</v>
      </c>
      <c r="I351" s="42" t="s">
        <v>46</v>
      </c>
      <c r="J351" s="93" t="s">
        <v>1372</v>
      </c>
      <c r="K351" s="60">
        <v>276000</v>
      </c>
      <c r="L351" s="5">
        <v>81.581999999999994</v>
      </c>
      <c r="M351" s="100">
        <v>22516632</v>
      </c>
      <c r="N351" s="86" t="s">
        <v>823</v>
      </c>
      <c r="O351" s="86" t="s">
        <v>16</v>
      </c>
      <c r="P351" s="5" t="s">
        <v>910</v>
      </c>
      <c r="Q351" s="5" t="s">
        <v>50</v>
      </c>
      <c r="R351" s="59">
        <v>44929</v>
      </c>
      <c r="S351" s="5">
        <f t="shared" si="27"/>
        <v>22516632</v>
      </c>
      <c r="T351" s="5"/>
      <c r="U351" s="5">
        <f t="shared" si="28"/>
        <v>0</v>
      </c>
      <c r="V351" s="5">
        <f t="shared" ref="V351:V395" si="29">V350</f>
        <v>432.78</v>
      </c>
    </row>
    <row r="352" spans="1:22" x14ac:dyDescent="0.35">
      <c r="B352" s="144" t="s">
        <v>1368</v>
      </c>
      <c r="C352" s="42" t="s">
        <v>187</v>
      </c>
      <c r="D352" s="50">
        <v>44898</v>
      </c>
      <c r="E352" s="57">
        <v>44929</v>
      </c>
      <c r="F352" s="42" t="s">
        <v>1369</v>
      </c>
      <c r="G352" s="42" t="s">
        <v>180</v>
      </c>
      <c r="H352" s="42" t="s">
        <v>45</v>
      </c>
      <c r="I352" s="42" t="s">
        <v>46</v>
      </c>
      <c r="J352" s="93" t="s">
        <v>1373</v>
      </c>
      <c r="K352" s="60">
        <v>267000</v>
      </c>
      <c r="L352" s="5">
        <v>81.581999999999994</v>
      </c>
      <c r="M352" s="100">
        <v>21782394</v>
      </c>
      <c r="N352" s="86" t="s">
        <v>823</v>
      </c>
      <c r="O352" s="86" t="s">
        <v>16</v>
      </c>
      <c r="P352" s="5" t="s">
        <v>910</v>
      </c>
      <c r="Q352" s="5" t="s">
        <v>50</v>
      </c>
      <c r="R352" s="59">
        <v>44929</v>
      </c>
      <c r="S352" s="5">
        <f t="shared" si="27"/>
        <v>21782394</v>
      </c>
      <c r="T352" s="5"/>
      <c r="U352" s="5">
        <f t="shared" si="28"/>
        <v>0</v>
      </c>
      <c r="V352" s="5">
        <f t="shared" si="29"/>
        <v>432.78</v>
      </c>
    </row>
    <row r="353" spans="2:22" x14ac:dyDescent="0.35">
      <c r="B353" s="144" t="s">
        <v>1368</v>
      </c>
      <c r="C353" s="42" t="s">
        <v>187</v>
      </c>
      <c r="D353" s="50">
        <v>44898</v>
      </c>
      <c r="E353" s="57">
        <v>44929</v>
      </c>
      <c r="F353" s="42" t="s">
        <v>1369</v>
      </c>
      <c r="G353" s="42" t="s">
        <v>180</v>
      </c>
      <c r="H353" s="42" t="s">
        <v>45</v>
      </c>
      <c r="I353" s="42" t="s">
        <v>46</v>
      </c>
      <c r="J353" s="93" t="s">
        <v>1374</v>
      </c>
      <c r="K353" s="60">
        <v>161137</v>
      </c>
      <c r="L353" s="5">
        <v>81.581999999999994</v>
      </c>
      <c r="M353" s="100">
        <v>13145878.733999999</v>
      </c>
      <c r="N353" s="86" t="s">
        <v>823</v>
      </c>
      <c r="O353" s="86" t="s">
        <v>16</v>
      </c>
      <c r="P353" s="5" t="s">
        <v>910</v>
      </c>
      <c r="Q353" s="5" t="s">
        <v>50</v>
      </c>
      <c r="R353" s="59">
        <v>44929</v>
      </c>
      <c r="S353" s="5">
        <f t="shared" si="27"/>
        <v>13145878.733999999</v>
      </c>
      <c r="T353" s="5"/>
      <c r="U353" s="5">
        <f t="shared" si="28"/>
        <v>0</v>
      </c>
      <c r="V353" s="5">
        <f t="shared" si="29"/>
        <v>432.78</v>
      </c>
    </row>
    <row r="354" spans="2:22" x14ac:dyDescent="0.35">
      <c r="B354" s="144" t="s">
        <v>1368</v>
      </c>
      <c r="C354" s="42" t="s">
        <v>316</v>
      </c>
      <c r="D354" s="50">
        <v>44920</v>
      </c>
      <c r="E354" s="57">
        <v>45010</v>
      </c>
      <c r="F354" s="42" t="s">
        <v>549</v>
      </c>
      <c r="G354" s="42" t="s">
        <v>180</v>
      </c>
      <c r="H354" s="42" t="s">
        <v>45</v>
      </c>
      <c r="I354" s="42" t="s">
        <v>46</v>
      </c>
      <c r="J354" s="93" t="s">
        <v>1375</v>
      </c>
      <c r="K354" s="60">
        <v>948306</v>
      </c>
      <c r="L354" s="5">
        <v>80.64</v>
      </c>
      <c r="M354" s="100">
        <v>76471395.840000004</v>
      </c>
      <c r="N354" s="86" t="s">
        <v>823</v>
      </c>
      <c r="O354" s="86" t="s">
        <v>14</v>
      </c>
      <c r="P354" s="5" t="s">
        <v>81</v>
      </c>
      <c r="Q354" s="5" t="s">
        <v>838</v>
      </c>
      <c r="R354" s="59">
        <v>45010</v>
      </c>
      <c r="S354" s="5"/>
      <c r="T354" s="5">
        <f>M354*V354</f>
        <v>33095290691.635201</v>
      </c>
      <c r="U354" s="5">
        <f t="shared" si="28"/>
        <v>76471395.840000004</v>
      </c>
      <c r="V354" s="5">
        <f t="shared" si="29"/>
        <v>432.78</v>
      </c>
    </row>
    <row r="355" spans="2:22" x14ac:dyDescent="0.35">
      <c r="B355" s="144" t="s">
        <v>1368</v>
      </c>
      <c r="C355" s="42" t="s">
        <v>54</v>
      </c>
      <c r="D355" s="50">
        <v>44924</v>
      </c>
      <c r="E355" s="57">
        <v>44955</v>
      </c>
      <c r="F355" s="42" t="s">
        <v>1376</v>
      </c>
      <c r="G355" s="42" t="s">
        <v>56</v>
      </c>
      <c r="H355" s="42" t="s">
        <v>379</v>
      </c>
      <c r="I355" s="42" t="s">
        <v>78</v>
      </c>
      <c r="J355" s="93" t="s">
        <v>1377</v>
      </c>
      <c r="K355" s="60">
        <v>100000</v>
      </c>
      <c r="L355" s="5">
        <v>80.543999999999997</v>
      </c>
      <c r="M355" s="100">
        <v>8054400</v>
      </c>
      <c r="N355" s="86" t="s">
        <v>477</v>
      </c>
      <c r="O355" s="86" t="s">
        <v>17</v>
      </c>
      <c r="P355" s="5" t="s">
        <v>61</v>
      </c>
      <c r="Q355" s="5" t="s">
        <v>65</v>
      </c>
      <c r="R355" s="59">
        <v>44955</v>
      </c>
      <c r="S355" s="5">
        <f t="shared" si="27"/>
        <v>8054400</v>
      </c>
      <c r="T355" s="5"/>
      <c r="U355" s="5">
        <f t="shared" si="28"/>
        <v>0</v>
      </c>
      <c r="V355" s="5">
        <f t="shared" si="29"/>
        <v>432.78</v>
      </c>
    </row>
    <row r="356" spans="2:22" x14ac:dyDescent="0.35">
      <c r="B356" s="144" t="s">
        <v>1368</v>
      </c>
      <c r="C356" s="42" t="s">
        <v>247</v>
      </c>
      <c r="D356" s="50">
        <v>44909</v>
      </c>
      <c r="E356" s="57">
        <v>44999</v>
      </c>
      <c r="F356" s="42" t="s">
        <v>376</v>
      </c>
      <c r="G356" s="42" t="s">
        <v>189</v>
      </c>
      <c r="H356" s="42" t="s">
        <v>136</v>
      </c>
      <c r="I356" s="42" t="s">
        <v>46</v>
      </c>
      <c r="J356" s="93" t="s">
        <v>1378</v>
      </c>
      <c r="K356" s="60">
        <v>878492</v>
      </c>
      <c r="L356" s="5">
        <v>81.344999999999999</v>
      </c>
      <c r="M356" s="100">
        <v>71460931.739999995</v>
      </c>
      <c r="N356" s="86" t="s">
        <v>823</v>
      </c>
      <c r="O356" s="86" t="s">
        <v>14</v>
      </c>
      <c r="P356" s="5" t="s">
        <v>81</v>
      </c>
      <c r="Q356" s="5" t="s">
        <v>838</v>
      </c>
      <c r="R356" s="59">
        <v>44999</v>
      </c>
      <c r="S356" s="5"/>
      <c r="T356" s="5">
        <f>M356*V356</f>
        <v>30926862038.437195</v>
      </c>
      <c r="U356" s="5">
        <f t="shared" si="28"/>
        <v>71460931.739999995</v>
      </c>
      <c r="V356" s="5">
        <f t="shared" si="29"/>
        <v>432.78</v>
      </c>
    </row>
    <row r="357" spans="2:22" x14ac:dyDescent="0.35">
      <c r="B357" s="144" t="s">
        <v>1368</v>
      </c>
      <c r="C357" s="42" t="s">
        <v>247</v>
      </c>
      <c r="D357" s="50">
        <v>44909</v>
      </c>
      <c r="E357" s="57">
        <v>44999</v>
      </c>
      <c r="F357" s="42" t="s">
        <v>376</v>
      </c>
      <c r="G357" s="42" t="s">
        <v>189</v>
      </c>
      <c r="H357" s="42" t="s">
        <v>1379</v>
      </c>
      <c r="I357" s="42" t="s">
        <v>46</v>
      </c>
      <c r="J357" s="93" t="s">
        <v>1380</v>
      </c>
      <c r="K357" s="60">
        <v>74000</v>
      </c>
      <c r="L357" s="5">
        <v>81.344999999999999</v>
      </c>
      <c r="M357" s="100">
        <v>6019530</v>
      </c>
      <c r="N357" s="86" t="s">
        <v>823</v>
      </c>
      <c r="O357" s="86" t="s">
        <v>14</v>
      </c>
      <c r="P357" s="5" t="s">
        <v>81</v>
      </c>
      <c r="Q357" s="5" t="s">
        <v>838</v>
      </c>
      <c r="R357" s="59">
        <v>44999</v>
      </c>
      <c r="S357" s="5"/>
      <c r="T357" s="5">
        <f>M357*V357</f>
        <v>2605132193.3999996</v>
      </c>
      <c r="U357" s="5">
        <f t="shared" si="28"/>
        <v>6019530</v>
      </c>
      <c r="V357" s="5">
        <f t="shared" si="29"/>
        <v>432.78</v>
      </c>
    </row>
    <row r="358" spans="2:22" x14ac:dyDescent="0.35">
      <c r="B358" s="144" t="s">
        <v>1368</v>
      </c>
      <c r="C358" s="42" t="s">
        <v>255</v>
      </c>
      <c r="D358" s="50">
        <v>44904</v>
      </c>
      <c r="E358" s="57">
        <v>44994</v>
      </c>
      <c r="F358" s="42" t="s">
        <v>1381</v>
      </c>
      <c r="G358" s="42" t="s">
        <v>766</v>
      </c>
      <c r="H358" s="42" t="s">
        <v>379</v>
      </c>
      <c r="I358" s="42" t="s">
        <v>78</v>
      </c>
      <c r="J358" s="93" t="s">
        <v>1382</v>
      </c>
      <c r="K358" s="60">
        <v>533256</v>
      </c>
      <c r="L358" s="5">
        <v>77.331000000000003</v>
      </c>
      <c r="M358" s="100">
        <v>41237219.736000001</v>
      </c>
      <c r="N358" s="86" t="s">
        <v>67</v>
      </c>
      <c r="O358" s="86" t="s">
        <v>15</v>
      </c>
      <c r="P358" s="5" t="s">
        <v>81</v>
      </c>
      <c r="Q358" s="5" t="s">
        <v>833</v>
      </c>
      <c r="R358" s="59">
        <v>44994</v>
      </c>
      <c r="S358" s="5"/>
      <c r="T358" s="5">
        <f>M358*V358</f>
        <v>17846643957.346081</v>
      </c>
      <c r="U358" s="5">
        <f t="shared" si="28"/>
        <v>41237219.736000001</v>
      </c>
      <c r="V358" s="5">
        <f t="shared" si="29"/>
        <v>432.78</v>
      </c>
    </row>
    <row r="359" spans="2:22" x14ac:dyDescent="0.35">
      <c r="B359" s="144" t="s">
        <v>1368</v>
      </c>
      <c r="C359" s="42" t="s">
        <v>316</v>
      </c>
      <c r="D359" s="50">
        <v>44896</v>
      </c>
      <c r="E359" s="57">
        <v>44986</v>
      </c>
      <c r="F359" s="42" t="s">
        <v>1383</v>
      </c>
      <c r="G359" s="42" t="s">
        <v>76</v>
      </c>
      <c r="H359" s="42" t="s">
        <v>77</v>
      </c>
      <c r="I359" s="42" t="s">
        <v>78</v>
      </c>
      <c r="J359" s="93" t="s">
        <v>1384</v>
      </c>
      <c r="K359" s="60">
        <v>984746</v>
      </c>
      <c r="L359" s="5">
        <v>83.084000000000003</v>
      </c>
      <c r="M359" s="100">
        <v>81816636.664000005</v>
      </c>
      <c r="N359" s="86" t="s">
        <v>67</v>
      </c>
      <c r="O359" s="86" t="s">
        <v>15</v>
      </c>
      <c r="P359" s="5" t="s">
        <v>81</v>
      </c>
      <c r="Q359" s="5" t="s">
        <v>833</v>
      </c>
      <c r="R359" s="59">
        <v>44986</v>
      </c>
      <c r="S359" s="5"/>
      <c r="T359" s="5">
        <f>M359*V359</f>
        <v>35408604015.445923</v>
      </c>
      <c r="U359" s="5">
        <f t="shared" si="28"/>
        <v>81816636.664000005</v>
      </c>
      <c r="V359" s="5">
        <f t="shared" si="29"/>
        <v>432.78</v>
      </c>
    </row>
    <row r="360" spans="2:22" x14ac:dyDescent="0.35">
      <c r="B360" s="144" t="s">
        <v>1368</v>
      </c>
      <c r="C360" s="42" t="s">
        <v>74</v>
      </c>
      <c r="D360" s="50">
        <v>44914</v>
      </c>
      <c r="E360" s="57">
        <v>45004</v>
      </c>
      <c r="F360" s="42" t="s">
        <v>951</v>
      </c>
      <c r="G360" s="42" t="s">
        <v>76</v>
      </c>
      <c r="H360" s="42" t="s">
        <v>77</v>
      </c>
      <c r="I360" s="42" t="s">
        <v>78</v>
      </c>
      <c r="J360" s="93" t="s">
        <v>1385</v>
      </c>
      <c r="K360" s="60">
        <v>946746</v>
      </c>
      <c r="L360" s="5">
        <v>81.66</v>
      </c>
      <c r="M360" s="100">
        <v>77311278.359999999</v>
      </c>
      <c r="N360" s="86" t="s">
        <v>80</v>
      </c>
      <c r="O360" s="86" t="s">
        <v>14</v>
      </c>
      <c r="P360" s="5" t="s">
        <v>81</v>
      </c>
      <c r="Q360" s="5" t="s">
        <v>838</v>
      </c>
      <c r="R360" s="59">
        <v>45004</v>
      </c>
      <c r="S360" s="5"/>
      <c r="T360" s="5">
        <f>M360*V360</f>
        <v>33458775048.640797</v>
      </c>
      <c r="U360" s="5">
        <f t="shared" si="28"/>
        <v>77311278.359999999</v>
      </c>
      <c r="V360" s="5">
        <f t="shared" si="29"/>
        <v>432.78</v>
      </c>
    </row>
    <row r="361" spans="2:22" x14ac:dyDescent="0.35">
      <c r="B361" s="144" t="s">
        <v>1368</v>
      </c>
      <c r="C361" s="42" t="s">
        <v>74</v>
      </c>
      <c r="D361" s="50">
        <v>44914</v>
      </c>
      <c r="E361" s="57">
        <v>44944</v>
      </c>
      <c r="F361" s="42" t="s">
        <v>951</v>
      </c>
      <c r="G361" s="42" t="s">
        <v>76</v>
      </c>
      <c r="H361" s="42" t="s">
        <v>77</v>
      </c>
      <c r="I361" s="42" t="s">
        <v>78</v>
      </c>
      <c r="J361" s="93" t="s">
        <v>1386</v>
      </c>
      <c r="K361" s="60">
        <v>100000</v>
      </c>
      <c r="L361" s="5">
        <v>81.66</v>
      </c>
      <c r="M361" s="100">
        <v>8166000</v>
      </c>
      <c r="N361" s="86" t="s">
        <v>80</v>
      </c>
      <c r="O361" s="86" t="s">
        <v>14</v>
      </c>
      <c r="P361" s="5" t="s">
        <v>92</v>
      </c>
      <c r="Q361" s="5" t="s">
        <v>842</v>
      </c>
      <c r="R361" s="59">
        <v>44944</v>
      </c>
      <c r="S361" s="5">
        <f t="shared" si="27"/>
        <v>8166000</v>
      </c>
      <c r="T361" s="5"/>
      <c r="U361" s="5">
        <f t="shared" si="28"/>
        <v>0</v>
      </c>
      <c r="V361" s="5">
        <f t="shared" si="29"/>
        <v>432.78</v>
      </c>
    </row>
    <row r="362" spans="2:22" x14ac:dyDescent="0.35">
      <c r="B362" s="144" t="s">
        <v>1368</v>
      </c>
      <c r="C362" s="42" t="s">
        <v>115</v>
      </c>
      <c r="D362" s="50">
        <v>44904</v>
      </c>
      <c r="E362" s="57">
        <v>45359</v>
      </c>
      <c r="F362" s="42" t="s">
        <v>1162</v>
      </c>
      <c r="G362" s="42" t="s">
        <v>76</v>
      </c>
      <c r="H362" s="42" t="s">
        <v>77</v>
      </c>
      <c r="I362" s="42" t="s">
        <v>78</v>
      </c>
      <c r="J362" s="93" t="s">
        <v>1387</v>
      </c>
      <c r="K362" s="60">
        <v>400223</v>
      </c>
      <c r="L362" s="5">
        <v>82.570999999999998</v>
      </c>
      <c r="M362" s="100">
        <v>33046813.333000001</v>
      </c>
      <c r="N362" s="86" t="s">
        <v>67</v>
      </c>
      <c r="O362" s="86" t="s">
        <v>15</v>
      </c>
      <c r="P362" s="5" t="s">
        <v>81</v>
      </c>
      <c r="Q362" s="5" t="s">
        <v>833</v>
      </c>
      <c r="R362" s="59">
        <v>45359</v>
      </c>
      <c r="S362" s="5"/>
      <c r="T362" s="5">
        <f>M362*V362</f>
        <v>14301999874.255739</v>
      </c>
      <c r="U362" s="5">
        <f t="shared" si="28"/>
        <v>33046813.333000001</v>
      </c>
      <c r="V362" s="5">
        <f t="shared" si="29"/>
        <v>432.78</v>
      </c>
    </row>
    <row r="363" spans="2:22" x14ac:dyDescent="0.35">
      <c r="B363" s="144" t="s">
        <v>1368</v>
      </c>
      <c r="C363" s="42" t="s">
        <v>247</v>
      </c>
      <c r="D363" s="50">
        <v>44924</v>
      </c>
      <c r="E363" s="57">
        <v>44954</v>
      </c>
      <c r="F363" s="42" t="s">
        <v>462</v>
      </c>
      <c r="G363" s="42" t="s">
        <v>76</v>
      </c>
      <c r="H363" s="42" t="s">
        <v>77</v>
      </c>
      <c r="I363" s="42" t="s">
        <v>78</v>
      </c>
      <c r="J363" s="93" t="s">
        <v>1388</v>
      </c>
      <c r="K363" s="60">
        <v>100000</v>
      </c>
      <c r="L363" s="5">
        <v>82.894000000000005</v>
      </c>
      <c r="M363" s="100">
        <v>8289400.0000000009</v>
      </c>
      <c r="N363" s="86" t="s">
        <v>80</v>
      </c>
      <c r="O363" s="86" t="s">
        <v>14</v>
      </c>
      <c r="P363" s="5" t="s">
        <v>92</v>
      </c>
      <c r="Q363" s="5" t="s">
        <v>842</v>
      </c>
      <c r="R363" s="59">
        <v>44954</v>
      </c>
      <c r="S363" s="5">
        <f t="shared" si="27"/>
        <v>8289400.0000000009</v>
      </c>
      <c r="T363" s="5"/>
      <c r="U363" s="5">
        <f t="shared" si="28"/>
        <v>0</v>
      </c>
      <c r="V363" s="5">
        <f t="shared" si="29"/>
        <v>432.78</v>
      </c>
    </row>
    <row r="364" spans="2:22" x14ac:dyDescent="0.35">
      <c r="B364" s="144" t="s">
        <v>1368</v>
      </c>
      <c r="C364" s="42" t="s">
        <v>74</v>
      </c>
      <c r="D364" s="50">
        <v>44897</v>
      </c>
      <c r="E364" s="57">
        <v>44987</v>
      </c>
      <c r="F364" s="42" t="s">
        <v>1389</v>
      </c>
      <c r="G364" s="42" t="s">
        <v>102</v>
      </c>
      <c r="H364" s="42" t="s">
        <v>103</v>
      </c>
      <c r="I364" s="42" t="s">
        <v>46</v>
      </c>
      <c r="J364" s="93" t="s">
        <v>1390</v>
      </c>
      <c r="K364" s="60">
        <v>650076</v>
      </c>
      <c r="L364" s="5">
        <v>83.042000000000002</v>
      </c>
      <c r="M364" s="100">
        <v>53983611.192000002</v>
      </c>
      <c r="N364" s="86" t="s">
        <v>823</v>
      </c>
      <c r="O364" s="86" t="s">
        <v>14</v>
      </c>
      <c r="P364" s="5" t="s">
        <v>81</v>
      </c>
      <c r="Q364" s="5" t="s">
        <v>838</v>
      </c>
      <c r="R364" s="59">
        <v>44987</v>
      </c>
      <c r="S364" s="5"/>
      <c r="T364" s="5">
        <f>M364*V364</f>
        <v>23363027251.673759</v>
      </c>
      <c r="U364" s="5">
        <f t="shared" si="28"/>
        <v>53983611.192000002</v>
      </c>
      <c r="V364" s="5">
        <f t="shared" si="29"/>
        <v>432.78</v>
      </c>
    </row>
    <row r="365" spans="2:22" x14ac:dyDescent="0.35">
      <c r="B365" s="144" t="s">
        <v>1368</v>
      </c>
      <c r="C365" s="42" t="s">
        <v>1183</v>
      </c>
      <c r="D365" s="50">
        <v>44912</v>
      </c>
      <c r="E365" s="57">
        <v>45002</v>
      </c>
      <c r="F365" s="42" t="s">
        <v>123</v>
      </c>
      <c r="G365" s="42" t="s">
        <v>102</v>
      </c>
      <c r="H365" s="42" t="s">
        <v>103</v>
      </c>
      <c r="I365" s="42" t="s">
        <v>46</v>
      </c>
      <c r="J365" s="93" t="s">
        <v>1391</v>
      </c>
      <c r="K365" s="60">
        <v>650063</v>
      </c>
      <c r="L365" s="5">
        <v>82.161000000000001</v>
      </c>
      <c r="M365" s="100">
        <v>53409826.142999999</v>
      </c>
      <c r="N365" s="86" t="s">
        <v>823</v>
      </c>
      <c r="O365" s="86" t="s">
        <v>14</v>
      </c>
      <c r="P365" s="5" t="s">
        <v>81</v>
      </c>
      <c r="Q365" s="5" t="s">
        <v>838</v>
      </c>
      <c r="R365" s="59">
        <v>45002</v>
      </c>
      <c r="S365" s="5"/>
      <c r="T365" s="5">
        <f>M365*V365</f>
        <v>23114704558.167538</v>
      </c>
      <c r="U365" s="5">
        <f t="shared" si="28"/>
        <v>53409826.142999999</v>
      </c>
      <c r="V365" s="5">
        <f t="shared" si="29"/>
        <v>432.78</v>
      </c>
    </row>
    <row r="366" spans="2:22" x14ac:dyDescent="0.35">
      <c r="B366" s="144" t="s">
        <v>1368</v>
      </c>
      <c r="C366" s="42" t="s">
        <v>843</v>
      </c>
      <c r="D366" s="50">
        <v>44916</v>
      </c>
      <c r="E366" s="57">
        <v>45006</v>
      </c>
      <c r="F366" s="42" t="s">
        <v>1376</v>
      </c>
      <c r="G366" s="42" t="s">
        <v>495</v>
      </c>
      <c r="H366" s="42" t="s">
        <v>136</v>
      </c>
      <c r="I366" s="42" t="s">
        <v>46</v>
      </c>
      <c r="J366" s="93" t="s">
        <v>1392</v>
      </c>
      <c r="K366" s="60">
        <v>643299</v>
      </c>
      <c r="L366" s="5">
        <v>79.981999999999999</v>
      </c>
      <c r="M366" s="100">
        <v>51452340.618000001</v>
      </c>
      <c r="N366" s="86" t="s">
        <v>823</v>
      </c>
      <c r="O366" s="86" t="s">
        <v>14</v>
      </c>
      <c r="P366" s="5" t="s">
        <v>81</v>
      </c>
      <c r="Q366" s="5" t="s">
        <v>838</v>
      </c>
      <c r="R366" s="59">
        <v>45006</v>
      </c>
      <c r="S366" s="5"/>
      <c r="T366" s="5">
        <f>M366*V366</f>
        <v>22267543972.658039</v>
      </c>
      <c r="U366" s="5">
        <f t="shared" si="28"/>
        <v>51452340.618000001</v>
      </c>
      <c r="V366" s="5">
        <f t="shared" si="29"/>
        <v>432.78</v>
      </c>
    </row>
    <row r="367" spans="2:22" x14ac:dyDescent="0.35">
      <c r="B367" s="144" t="s">
        <v>1368</v>
      </c>
      <c r="C367" s="42" t="s">
        <v>115</v>
      </c>
      <c r="D367" s="50">
        <v>44918</v>
      </c>
      <c r="E367" s="57">
        <v>45008</v>
      </c>
      <c r="F367" s="42" t="s">
        <v>1393</v>
      </c>
      <c r="G367" s="42" t="s">
        <v>107</v>
      </c>
      <c r="H367" s="42" t="s">
        <v>108</v>
      </c>
      <c r="I367" s="42" t="s">
        <v>78</v>
      </c>
      <c r="J367" s="93" t="s">
        <v>1394</v>
      </c>
      <c r="K367" s="60">
        <v>955693</v>
      </c>
      <c r="L367" s="5">
        <v>83.95</v>
      </c>
      <c r="M367" s="100">
        <v>80230427.350000009</v>
      </c>
      <c r="N367" s="86" t="s">
        <v>80</v>
      </c>
      <c r="O367" s="86" t="s">
        <v>14</v>
      </c>
      <c r="P367" s="5" t="s">
        <v>81</v>
      </c>
      <c r="Q367" s="5" t="s">
        <v>838</v>
      </c>
      <c r="R367" s="59">
        <v>45008</v>
      </c>
      <c r="S367" s="5"/>
      <c r="T367" s="5">
        <f>M367*V367</f>
        <v>34722124348.533005</v>
      </c>
      <c r="U367" s="5">
        <f t="shared" si="28"/>
        <v>80230427.350000009</v>
      </c>
      <c r="V367" s="5">
        <f t="shared" si="29"/>
        <v>432.78</v>
      </c>
    </row>
    <row r="368" spans="2:22" x14ac:dyDescent="0.35">
      <c r="B368" s="144" t="s">
        <v>1368</v>
      </c>
      <c r="C368" s="42" t="s">
        <v>1395</v>
      </c>
      <c r="D368" s="50">
        <v>44924</v>
      </c>
      <c r="E368" s="57">
        <v>45014</v>
      </c>
      <c r="F368" s="42" t="s">
        <v>462</v>
      </c>
      <c r="G368" s="42" t="s">
        <v>76</v>
      </c>
      <c r="H368" s="42" t="s">
        <v>77</v>
      </c>
      <c r="I368" s="42" t="s">
        <v>78</v>
      </c>
      <c r="J368" s="93" t="s">
        <v>1396</v>
      </c>
      <c r="K368" s="60">
        <v>949090</v>
      </c>
      <c r="L368" s="5">
        <v>82.894000000000005</v>
      </c>
      <c r="M368" s="100">
        <v>78673866.460000008</v>
      </c>
      <c r="N368" s="86" t="s">
        <v>67</v>
      </c>
      <c r="O368" s="86" t="s">
        <v>15</v>
      </c>
      <c r="P368" s="5" t="s">
        <v>81</v>
      </c>
      <c r="Q368" s="5" t="s">
        <v>833</v>
      </c>
      <c r="R368" s="59">
        <v>45014</v>
      </c>
      <c r="S368" s="5"/>
      <c r="T368" s="5">
        <f>M368*V368</f>
        <v>34048475926.5588</v>
      </c>
      <c r="U368" s="5">
        <f t="shared" si="28"/>
        <v>78673866.460000008</v>
      </c>
      <c r="V368" s="5">
        <f t="shared" si="29"/>
        <v>432.78</v>
      </c>
    </row>
    <row r="369" spans="2:22" x14ac:dyDescent="0.35">
      <c r="B369" s="144" t="s">
        <v>1368</v>
      </c>
      <c r="C369" s="42" t="s">
        <v>663</v>
      </c>
      <c r="D369" s="50">
        <v>44925</v>
      </c>
      <c r="E369" s="57">
        <v>45015</v>
      </c>
      <c r="F369" s="42" t="s">
        <v>483</v>
      </c>
      <c r="G369" s="42" t="s">
        <v>112</v>
      </c>
      <c r="H369" s="42" t="s">
        <v>113</v>
      </c>
      <c r="I369" s="42" t="s">
        <v>78</v>
      </c>
      <c r="J369" s="93" t="s">
        <v>1397</v>
      </c>
      <c r="K369" s="60">
        <v>338545</v>
      </c>
      <c r="L369" s="5">
        <v>80.231999999999999</v>
      </c>
      <c r="M369" s="100">
        <v>27162142.440000001</v>
      </c>
      <c r="N369" s="86" t="s">
        <v>67</v>
      </c>
      <c r="O369" s="86" t="s">
        <v>15</v>
      </c>
      <c r="P369" s="5" t="s">
        <v>81</v>
      </c>
      <c r="Q369" s="5" t="s">
        <v>833</v>
      </c>
      <c r="R369" s="59">
        <v>45015</v>
      </c>
      <c r="S369" s="5"/>
      <c r="T369" s="5">
        <f>M369*V369</f>
        <v>11755232005.183199</v>
      </c>
      <c r="U369" s="5">
        <f t="shared" si="28"/>
        <v>27162142.440000001</v>
      </c>
      <c r="V369" s="5">
        <f t="shared" si="29"/>
        <v>432.78</v>
      </c>
    </row>
    <row r="370" spans="2:22" x14ac:dyDescent="0.35">
      <c r="B370" s="144" t="s">
        <v>1368</v>
      </c>
      <c r="C370" s="42" t="s">
        <v>1398</v>
      </c>
      <c r="D370" s="50">
        <v>44925</v>
      </c>
      <c r="E370" s="57">
        <v>44956</v>
      </c>
      <c r="F370" s="42" t="s">
        <v>483</v>
      </c>
      <c r="G370" s="42" t="s">
        <v>112</v>
      </c>
      <c r="H370" s="42" t="s">
        <v>113</v>
      </c>
      <c r="I370" s="42" t="s">
        <v>78</v>
      </c>
      <c r="J370" s="93" t="s">
        <v>1399</v>
      </c>
      <c r="K370" s="60">
        <v>100000</v>
      </c>
      <c r="L370" s="5">
        <v>84.055000000000007</v>
      </c>
      <c r="M370" s="100">
        <v>8405500</v>
      </c>
      <c r="N370" s="86" t="s">
        <v>80</v>
      </c>
      <c r="O370" s="86" t="s">
        <v>14</v>
      </c>
      <c r="P370" s="5" t="s">
        <v>92</v>
      </c>
      <c r="Q370" s="5" t="s">
        <v>842</v>
      </c>
      <c r="R370" s="59">
        <v>44956</v>
      </c>
      <c r="S370" s="5">
        <f t="shared" si="27"/>
        <v>8405500</v>
      </c>
      <c r="T370" s="5"/>
      <c r="U370" s="5">
        <f t="shared" si="28"/>
        <v>0</v>
      </c>
      <c r="V370" s="5">
        <f t="shared" si="29"/>
        <v>432.78</v>
      </c>
    </row>
    <row r="371" spans="2:22" x14ac:dyDescent="0.35">
      <c r="B371" s="144" t="s">
        <v>1368</v>
      </c>
      <c r="C371" s="42" t="s">
        <v>313</v>
      </c>
      <c r="D371" s="50">
        <v>44906</v>
      </c>
      <c r="E371" s="57">
        <v>44996</v>
      </c>
      <c r="F371" s="42" t="s">
        <v>778</v>
      </c>
      <c r="G371" s="42" t="s">
        <v>208</v>
      </c>
      <c r="H371" s="42" t="s">
        <v>121</v>
      </c>
      <c r="I371" s="42" t="s">
        <v>46</v>
      </c>
      <c r="J371" s="93" t="s">
        <v>1400</v>
      </c>
      <c r="K371" s="60">
        <v>945663</v>
      </c>
      <c r="L371" s="5">
        <v>82.781000000000006</v>
      </c>
      <c r="M371" s="100">
        <v>78282928.803000003</v>
      </c>
      <c r="N371" s="86" t="s">
        <v>823</v>
      </c>
      <c r="O371" s="86" t="s">
        <v>14</v>
      </c>
      <c r="P371" s="5" t="s">
        <v>81</v>
      </c>
      <c r="Q371" s="5" t="s">
        <v>838</v>
      </c>
      <c r="R371" s="59">
        <v>44996</v>
      </c>
      <c r="S371" s="5"/>
      <c r="T371" s="5">
        <f>M371*V371</f>
        <v>33879285927.362339</v>
      </c>
      <c r="U371" s="5">
        <f t="shared" si="28"/>
        <v>78282928.803000003</v>
      </c>
      <c r="V371" s="5">
        <f t="shared" si="29"/>
        <v>432.78</v>
      </c>
    </row>
    <row r="372" spans="2:22" x14ac:dyDescent="0.35">
      <c r="B372" s="144" t="s">
        <v>1368</v>
      </c>
      <c r="C372" s="42" t="s">
        <v>115</v>
      </c>
      <c r="D372" s="50">
        <v>44919</v>
      </c>
      <c r="E372" s="57">
        <v>45009</v>
      </c>
      <c r="F372" s="42" t="s">
        <v>188</v>
      </c>
      <c r="G372" s="42" t="s">
        <v>208</v>
      </c>
      <c r="H372" s="42" t="s">
        <v>121</v>
      </c>
      <c r="I372" s="42" t="s">
        <v>46</v>
      </c>
      <c r="J372" s="93" t="s">
        <v>1401</v>
      </c>
      <c r="K372" s="60">
        <v>949004</v>
      </c>
      <c r="L372" s="5">
        <v>82.65</v>
      </c>
      <c r="M372" s="100">
        <v>78435180.600000009</v>
      </c>
      <c r="N372" s="86" t="s">
        <v>823</v>
      </c>
      <c r="O372" s="86" t="s">
        <v>14</v>
      </c>
      <c r="P372" s="5" t="s">
        <v>81</v>
      </c>
      <c r="Q372" s="5" t="s">
        <v>838</v>
      </c>
      <c r="R372" s="59">
        <v>45009</v>
      </c>
      <c r="S372" s="5"/>
      <c r="T372" s="5">
        <f>M372*V372</f>
        <v>33945177460.068001</v>
      </c>
      <c r="U372" s="5">
        <f t="shared" si="28"/>
        <v>78435180.600000009</v>
      </c>
      <c r="V372" s="5">
        <f t="shared" si="29"/>
        <v>432.78</v>
      </c>
    </row>
    <row r="373" spans="2:22" x14ac:dyDescent="0.35">
      <c r="B373" s="144" t="s">
        <v>1368</v>
      </c>
      <c r="C373" s="42" t="s">
        <v>74</v>
      </c>
      <c r="D373" s="50">
        <v>44926</v>
      </c>
      <c r="E373" s="57">
        <v>44957</v>
      </c>
      <c r="F373" s="42" t="s">
        <v>1211</v>
      </c>
      <c r="G373" s="42" t="s">
        <v>208</v>
      </c>
      <c r="H373" s="42" t="s">
        <v>121</v>
      </c>
      <c r="I373" s="42" t="s">
        <v>46</v>
      </c>
      <c r="J373" s="93" t="s">
        <v>1402</v>
      </c>
      <c r="K373" s="60">
        <v>98458</v>
      </c>
      <c r="L373" s="5">
        <v>84.185000000000002</v>
      </c>
      <c r="M373" s="100">
        <v>8288686.7300000004</v>
      </c>
      <c r="N373" s="86" t="s">
        <v>823</v>
      </c>
      <c r="O373" s="86" t="s">
        <v>16</v>
      </c>
      <c r="P373" s="5" t="s">
        <v>61</v>
      </c>
      <c r="Q373" s="5" t="s">
        <v>876</v>
      </c>
      <c r="R373" s="59">
        <v>44957</v>
      </c>
      <c r="S373" s="5">
        <f t="shared" si="27"/>
        <v>8288686.7300000004</v>
      </c>
      <c r="T373" s="5"/>
      <c r="U373" s="5">
        <f t="shared" si="28"/>
        <v>0</v>
      </c>
      <c r="V373" s="5">
        <f t="shared" si="29"/>
        <v>432.78</v>
      </c>
    </row>
    <row r="374" spans="2:22" x14ac:dyDescent="0.35">
      <c r="B374" s="144" t="s">
        <v>1368</v>
      </c>
      <c r="C374" s="42" t="s">
        <v>74</v>
      </c>
      <c r="D374" s="50">
        <v>44901</v>
      </c>
      <c r="E374" s="57">
        <v>44932</v>
      </c>
      <c r="F374" s="42" t="s">
        <v>341</v>
      </c>
      <c r="G374" s="42" t="s">
        <v>129</v>
      </c>
      <c r="H374" s="42" t="s">
        <v>121</v>
      </c>
      <c r="I374" s="42" t="s">
        <v>46</v>
      </c>
      <c r="J374" s="93" t="s">
        <v>1403</v>
      </c>
      <c r="K374" s="60">
        <v>40000</v>
      </c>
      <c r="L374" s="5">
        <v>82.358000000000004</v>
      </c>
      <c r="M374" s="100">
        <v>3294320</v>
      </c>
      <c r="N374" s="86" t="s">
        <v>823</v>
      </c>
      <c r="O374" s="86" t="s">
        <v>16</v>
      </c>
      <c r="P374" s="5" t="s">
        <v>61</v>
      </c>
      <c r="Q374" s="5" t="s">
        <v>876</v>
      </c>
      <c r="R374" s="59">
        <v>44932</v>
      </c>
      <c r="S374" s="5">
        <f t="shared" si="27"/>
        <v>3294320</v>
      </c>
      <c r="T374" s="5"/>
      <c r="U374" s="5">
        <f t="shared" si="28"/>
        <v>0</v>
      </c>
      <c r="V374" s="5">
        <f t="shared" si="29"/>
        <v>432.78</v>
      </c>
    </row>
    <row r="375" spans="2:22" x14ac:dyDescent="0.35">
      <c r="B375" s="144" t="s">
        <v>1368</v>
      </c>
      <c r="C375" s="42" t="s">
        <v>74</v>
      </c>
      <c r="D375" s="50">
        <v>44901</v>
      </c>
      <c r="E375" s="57">
        <v>44932</v>
      </c>
      <c r="F375" s="42" t="s">
        <v>341</v>
      </c>
      <c r="G375" s="42" t="s">
        <v>129</v>
      </c>
      <c r="H375" s="42" t="s">
        <v>1404</v>
      </c>
      <c r="I375" s="42" t="s">
        <v>351</v>
      </c>
      <c r="J375" s="93" t="s">
        <v>1405</v>
      </c>
      <c r="K375" s="60">
        <v>70000</v>
      </c>
      <c r="L375" s="5">
        <v>82.358000000000004</v>
      </c>
      <c r="M375" s="100">
        <v>5765060</v>
      </c>
      <c r="N375" s="86" t="s">
        <v>824</v>
      </c>
      <c r="O375" s="86" t="s">
        <v>14</v>
      </c>
      <c r="P375" s="5" t="s">
        <v>61</v>
      </c>
      <c r="Q375" s="5" t="s">
        <v>876</v>
      </c>
      <c r="R375" s="59">
        <v>44932</v>
      </c>
      <c r="S375" s="5">
        <f t="shared" si="27"/>
        <v>5765060</v>
      </c>
      <c r="T375" s="5"/>
      <c r="U375" s="5">
        <f t="shared" si="28"/>
        <v>0</v>
      </c>
      <c r="V375" s="5">
        <f t="shared" si="29"/>
        <v>432.78</v>
      </c>
    </row>
    <row r="376" spans="2:22" x14ac:dyDescent="0.35">
      <c r="B376" s="144" t="s">
        <v>1368</v>
      </c>
      <c r="C376" s="42" t="s">
        <v>74</v>
      </c>
      <c r="D376" s="50">
        <v>44901</v>
      </c>
      <c r="E376" s="57">
        <v>44932</v>
      </c>
      <c r="F376" s="42" t="s">
        <v>341</v>
      </c>
      <c r="G376" s="42" t="s">
        <v>129</v>
      </c>
      <c r="H376" s="42" t="s">
        <v>1404</v>
      </c>
      <c r="I376" s="42" t="s">
        <v>351</v>
      </c>
      <c r="J376" s="93" t="s">
        <v>1406</v>
      </c>
      <c r="K376" s="60">
        <v>30000</v>
      </c>
      <c r="L376" s="5">
        <v>82.358000000000004</v>
      </c>
      <c r="M376" s="100">
        <v>2470740</v>
      </c>
      <c r="N376" s="86" t="s">
        <v>824</v>
      </c>
      <c r="O376" s="86" t="s">
        <v>14</v>
      </c>
      <c r="P376" s="5" t="s">
        <v>61</v>
      </c>
      <c r="Q376" s="5" t="s">
        <v>876</v>
      </c>
      <c r="R376" s="59">
        <v>44932</v>
      </c>
      <c r="S376" s="5">
        <f t="shared" si="27"/>
        <v>2470740</v>
      </c>
      <c r="T376" s="5"/>
      <c r="U376" s="5">
        <f t="shared" si="28"/>
        <v>0</v>
      </c>
      <c r="V376" s="5">
        <f t="shared" si="29"/>
        <v>432.78</v>
      </c>
    </row>
    <row r="377" spans="2:22" x14ac:dyDescent="0.35">
      <c r="B377" s="144" t="s">
        <v>1368</v>
      </c>
      <c r="C377" s="42" t="s">
        <v>74</v>
      </c>
      <c r="D377" s="50">
        <v>44901</v>
      </c>
      <c r="E377" s="57">
        <v>44932</v>
      </c>
      <c r="F377" s="42" t="s">
        <v>341</v>
      </c>
      <c r="G377" s="42" t="s">
        <v>129</v>
      </c>
      <c r="H377" s="42" t="s">
        <v>1404</v>
      </c>
      <c r="I377" s="42" t="s">
        <v>351</v>
      </c>
      <c r="J377" s="93" t="s">
        <v>1407</v>
      </c>
      <c r="K377" s="60">
        <v>70000</v>
      </c>
      <c r="L377" s="5">
        <v>82.358000000000004</v>
      </c>
      <c r="M377" s="100">
        <v>5765060</v>
      </c>
      <c r="N377" s="86" t="s">
        <v>824</v>
      </c>
      <c r="O377" s="86" t="s">
        <v>14</v>
      </c>
      <c r="P377" s="5" t="s">
        <v>61</v>
      </c>
      <c r="Q377" s="5" t="s">
        <v>876</v>
      </c>
      <c r="R377" s="59">
        <v>44932</v>
      </c>
      <c r="S377" s="5">
        <f t="shared" si="27"/>
        <v>5765060</v>
      </c>
      <c r="T377" s="5"/>
      <c r="U377" s="5">
        <f t="shared" si="28"/>
        <v>0</v>
      </c>
      <c r="V377" s="5">
        <f t="shared" si="29"/>
        <v>432.78</v>
      </c>
    </row>
    <row r="378" spans="2:22" x14ac:dyDescent="0.35">
      <c r="B378" s="144" t="s">
        <v>1368</v>
      </c>
      <c r="C378" s="42" t="s">
        <v>74</v>
      </c>
      <c r="D378" s="50">
        <v>44901</v>
      </c>
      <c r="E378" s="57">
        <v>44932</v>
      </c>
      <c r="F378" s="42" t="s">
        <v>341</v>
      </c>
      <c r="G378" s="42" t="s">
        <v>129</v>
      </c>
      <c r="H378" s="42" t="s">
        <v>1404</v>
      </c>
      <c r="I378" s="42" t="s">
        <v>351</v>
      </c>
      <c r="J378" s="93" t="s">
        <v>1408</v>
      </c>
      <c r="K378" s="60">
        <v>30000</v>
      </c>
      <c r="L378" s="5">
        <v>82.358000000000004</v>
      </c>
      <c r="M378" s="100">
        <v>2470740</v>
      </c>
      <c r="N378" s="86" t="s">
        <v>824</v>
      </c>
      <c r="O378" s="86" t="s">
        <v>14</v>
      </c>
      <c r="P378" s="5" t="s">
        <v>61</v>
      </c>
      <c r="Q378" s="5" t="s">
        <v>876</v>
      </c>
      <c r="R378" s="59">
        <v>44932</v>
      </c>
      <c r="S378" s="5">
        <f t="shared" si="27"/>
        <v>2470740</v>
      </c>
      <c r="T378" s="5"/>
      <c r="U378" s="5">
        <f t="shared" si="28"/>
        <v>0</v>
      </c>
      <c r="V378" s="5">
        <f t="shared" si="29"/>
        <v>432.78</v>
      </c>
    </row>
    <row r="379" spans="2:22" x14ac:dyDescent="0.35">
      <c r="B379" s="144" t="s">
        <v>1368</v>
      </c>
      <c r="C379" s="42" t="s">
        <v>74</v>
      </c>
      <c r="D379" s="50">
        <v>44901</v>
      </c>
      <c r="E379" s="57">
        <v>44932</v>
      </c>
      <c r="F379" s="42" t="s">
        <v>341</v>
      </c>
      <c r="G379" s="42" t="s">
        <v>129</v>
      </c>
      <c r="H379" s="42" t="s">
        <v>1404</v>
      </c>
      <c r="I379" s="42" t="s">
        <v>351</v>
      </c>
      <c r="J379" s="93" t="s">
        <v>1409</v>
      </c>
      <c r="K379" s="60">
        <v>40000</v>
      </c>
      <c r="L379" s="5">
        <v>82.358000000000004</v>
      </c>
      <c r="M379" s="100">
        <v>3294320</v>
      </c>
      <c r="N379" s="86" t="s">
        <v>824</v>
      </c>
      <c r="O379" s="86" t="s">
        <v>14</v>
      </c>
      <c r="P379" s="5" t="s">
        <v>61</v>
      </c>
      <c r="Q379" s="5" t="s">
        <v>876</v>
      </c>
      <c r="R379" s="59">
        <v>44932</v>
      </c>
      <c r="S379" s="5">
        <f t="shared" si="27"/>
        <v>3294320</v>
      </c>
      <c r="T379" s="5"/>
      <c r="U379" s="5">
        <f t="shared" si="28"/>
        <v>0</v>
      </c>
      <c r="V379" s="5">
        <f t="shared" si="29"/>
        <v>432.78</v>
      </c>
    </row>
    <row r="380" spans="2:22" x14ac:dyDescent="0.35">
      <c r="B380" s="144" t="s">
        <v>1368</v>
      </c>
      <c r="C380" s="42" t="s">
        <v>74</v>
      </c>
      <c r="D380" s="50">
        <v>44901</v>
      </c>
      <c r="E380" s="57">
        <v>44932</v>
      </c>
      <c r="F380" s="42" t="s">
        <v>341</v>
      </c>
      <c r="G380" s="42" t="s">
        <v>129</v>
      </c>
      <c r="H380" s="42" t="s">
        <v>1005</v>
      </c>
      <c r="I380" s="42" t="s">
        <v>78</v>
      </c>
      <c r="J380" s="93" t="s">
        <v>1410</v>
      </c>
      <c r="K380" s="60">
        <v>70000</v>
      </c>
      <c r="L380" s="5">
        <v>82.358000000000004</v>
      </c>
      <c r="M380" s="100">
        <v>5765060</v>
      </c>
      <c r="N380" s="86" t="s">
        <v>67</v>
      </c>
      <c r="O380" s="86" t="s">
        <v>15</v>
      </c>
      <c r="P380" s="5" t="s">
        <v>61</v>
      </c>
      <c r="Q380" s="5" t="s">
        <v>68</v>
      </c>
      <c r="R380" s="59">
        <v>44932</v>
      </c>
      <c r="S380" s="5">
        <f t="shared" si="27"/>
        <v>5765060</v>
      </c>
      <c r="T380" s="5"/>
      <c r="U380" s="5">
        <f t="shared" si="28"/>
        <v>0</v>
      </c>
      <c r="V380" s="5">
        <f t="shared" si="29"/>
        <v>432.78</v>
      </c>
    </row>
    <row r="381" spans="2:22" x14ac:dyDescent="0.35">
      <c r="B381" s="144" t="s">
        <v>1368</v>
      </c>
      <c r="C381" s="42" t="s">
        <v>187</v>
      </c>
      <c r="D381" s="50">
        <v>44905</v>
      </c>
      <c r="E381" s="57">
        <v>44995</v>
      </c>
      <c r="F381" s="42" t="s">
        <v>55</v>
      </c>
      <c r="G381" s="42" t="s">
        <v>129</v>
      </c>
      <c r="H381" s="42" t="s">
        <v>136</v>
      </c>
      <c r="I381" s="42" t="s">
        <v>46</v>
      </c>
      <c r="J381" s="93" t="s">
        <v>1411</v>
      </c>
      <c r="K381" s="60">
        <v>949164</v>
      </c>
      <c r="L381" s="5">
        <v>81.840999999999994</v>
      </c>
      <c r="M381" s="100">
        <v>77680530.923999995</v>
      </c>
      <c r="N381" s="86" t="s">
        <v>823</v>
      </c>
      <c r="O381" s="86" t="s">
        <v>14</v>
      </c>
      <c r="P381" s="5" t="s">
        <v>81</v>
      </c>
      <c r="Q381" s="5" t="s">
        <v>838</v>
      </c>
      <c r="R381" s="59">
        <v>44995</v>
      </c>
      <c r="S381" s="5"/>
      <c r="T381" s="5">
        <f>M381*V381</f>
        <v>33618580173.288715</v>
      </c>
      <c r="U381" s="5">
        <f t="shared" si="28"/>
        <v>77680530.923999995</v>
      </c>
      <c r="V381" s="5">
        <f t="shared" si="29"/>
        <v>432.78</v>
      </c>
    </row>
    <row r="382" spans="2:22" x14ac:dyDescent="0.35">
      <c r="B382" s="144" t="s">
        <v>1368</v>
      </c>
      <c r="C382" s="42" t="s">
        <v>247</v>
      </c>
      <c r="D382" s="50">
        <v>44911</v>
      </c>
      <c r="E382" s="57">
        <v>45001</v>
      </c>
      <c r="F382" s="42" t="s">
        <v>661</v>
      </c>
      <c r="G382" s="42" t="s">
        <v>129</v>
      </c>
      <c r="H382" s="42" t="s">
        <v>136</v>
      </c>
      <c r="I382" s="42" t="s">
        <v>46</v>
      </c>
      <c r="J382" s="93" t="s">
        <v>1412</v>
      </c>
      <c r="K382" s="60">
        <v>948305</v>
      </c>
      <c r="L382" s="5">
        <v>81.78</v>
      </c>
      <c r="M382" s="100">
        <v>77552382.900000006</v>
      </c>
      <c r="N382" s="86" t="s">
        <v>823</v>
      </c>
      <c r="O382" s="86" t="s">
        <v>14</v>
      </c>
      <c r="P382" s="5" t="s">
        <v>81</v>
      </c>
      <c r="Q382" s="5" t="s">
        <v>838</v>
      </c>
      <c r="R382" s="59">
        <v>45001</v>
      </c>
      <c r="S382" s="5"/>
      <c r="T382" s="5">
        <f>M382*V382</f>
        <v>33563120271.462002</v>
      </c>
      <c r="U382" s="5">
        <f t="shared" si="28"/>
        <v>77552382.900000006</v>
      </c>
      <c r="V382" s="5">
        <f t="shared" si="29"/>
        <v>432.78</v>
      </c>
    </row>
    <row r="383" spans="2:22" x14ac:dyDescent="0.35">
      <c r="B383" s="144" t="s">
        <v>1368</v>
      </c>
      <c r="C383" s="42" t="s">
        <v>1413</v>
      </c>
      <c r="D383" s="50">
        <v>44915</v>
      </c>
      <c r="E383" s="57">
        <v>44946</v>
      </c>
      <c r="F383" s="42" t="s">
        <v>424</v>
      </c>
      <c r="G383" s="42" t="s">
        <v>129</v>
      </c>
      <c r="H383" s="42" t="s">
        <v>136</v>
      </c>
      <c r="I383" s="42" t="s">
        <v>46</v>
      </c>
      <c r="J383" s="93" t="s">
        <v>1414</v>
      </c>
      <c r="K383" s="60">
        <v>948402</v>
      </c>
      <c r="L383" s="5">
        <v>82.489000000000004</v>
      </c>
      <c r="M383" s="100">
        <v>78232732.578000009</v>
      </c>
      <c r="N383" s="86" t="s">
        <v>823</v>
      </c>
      <c r="O383" s="86" t="s">
        <v>16</v>
      </c>
      <c r="P383" s="5" t="s">
        <v>61</v>
      </c>
      <c r="Q383" s="5" t="s">
        <v>876</v>
      </c>
      <c r="R383" s="59">
        <v>44946</v>
      </c>
      <c r="S383" s="5">
        <f t="shared" si="27"/>
        <v>78232732.578000009</v>
      </c>
      <c r="T383" s="5"/>
      <c r="U383" s="5">
        <f t="shared" si="28"/>
        <v>0</v>
      </c>
      <c r="V383" s="5">
        <f t="shared" si="29"/>
        <v>432.78</v>
      </c>
    </row>
    <row r="384" spans="2:22" x14ac:dyDescent="0.35">
      <c r="B384" s="144" t="s">
        <v>1368</v>
      </c>
      <c r="C384" s="42" t="s">
        <v>461</v>
      </c>
      <c r="D384" s="50">
        <v>44906</v>
      </c>
      <c r="E384" s="57">
        <v>44936</v>
      </c>
      <c r="F384" s="42" t="s">
        <v>676</v>
      </c>
      <c r="G384" s="42" t="s">
        <v>149</v>
      </c>
      <c r="H384" s="42" t="s">
        <v>152</v>
      </c>
      <c r="I384" s="42" t="s">
        <v>78</v>
      </c>
      <c r="J384" s="93" t="s">
        <v>1415</v>
      </c>
      <c r="K384" s="60">
        <v>40000</v>
      </c>
      <c r="L384" s="5">
        <v>81.730999999999995</v>
      </c>
      <c r="M384" s="100">
        <v>3269240</v>
      </c>
      <c r="N384" s="86" t="s">
        <v>477</v>
      </c>
      <c r="O384" s="86" t="s">
        <v>17</v>
      </c>
      <c r="P384" s="5" t="s">
        <v>61</v>
      </c>
      <c r="Q384" s="5" t="s">
        <v>65</v>
      </c>
      <c r="R384" s="59">
        <v>44936</v>
      </c>
      <c r="S384" s="5"/>
      <c r="T384" s="5"/>
      <c r="U384" s="5">
        <f t="shared" si="28"/>
        <v>3269240</v>
      </c>
      <c r="V384" s="5">
        <f t="shared" si="29"/>
        <v>432.78</v>
      </c>
    </row>
    <row r="385" spans="1:22" x14ac:dyDescent="0.35">
      <c r="B385" s="144" t="s">
        <v>1368</v>
      </c>
      <c r="C385" s="42" t="s">
        <v>461</v>
      </c>
      <c r="D385" s="50">
        <v>44906</v>
      </c>
      <c r="E385" s="57">
        <v>44936</v>
      </c>
      <c r="F385" s="42" t="s">
        <v>676</v>
      </c>
      <c r="G385" s="42" t="s">
        <v>149</v>
      </c>
      <c r="H385" s="42" t="s">
        <v>150</v>
      </c>
      <c r="I385" s="42" t="s">
        <v>78</v>
      </c>
      <c r="J385" s="93" t="s">
        <v>1416</v>
      </c>
      <c r="K385" s="60">
        <v>50000</v>
      </c>
      <c r="L385" s="5">
        <v>81.730999999999995</v>
      </c>
      <c r="M385" s="100">
        <v>4086549.9999999995</v>
      </c>
      <c r="N385" s="86" t="s">
        <v>477</v>
      </c>
      <c r="O385" s="86" t="s">
        <v>17</v>
      </c>
      <c r="P385" s="5" t="s">
        <v>61</v>
      </c>
      <c r="Q385" s="5" t="s">
        <v>65</v>
      </c>
      <c r="R385" s="59">
        <v>44936</v>
      </c>
      <c r="S385" s="5"/>
      <c r="T385" s="5"/>
      <c r="U385" s="5">
        <f t="shared" si="28"/>
        <v>4086549.9999999995</v>
      </c>
      <c r="V385" s="5">
        <f t="shared" si="29"/>
        <v>432.78</v>
      </c>
    </row>
    <row r="386" spans="1:22" x14ac:dyDescent="0.35">
      <c r="B386" s="144" t="s">
        <v>1368</v>
      </c>
      <c r="C386" s="42" t="s">
        <v>461</v>
      </c>
      <c r="D386" s="50">
        <v>44906</v>
      </c>
      <c r="E386" s="57">
        <v>44936</v>
      </c>
      <c r="F386" s="42" t="s">
        <v>676</v>
      </c>
      <c r="G386" s="42" t="s">
        <v>149</v>
      </c>
      <c r="H386" s="42" t="s">
        <v>150</v>
      </c>
      <c r="I386" s="42" t="s">
        <v>78</v>
      </c>
      <c r="J386" s="93" t="s">
        <v>1417</v>
      </c>
      <c r="K386" s="60">
        <v>200000</v>
      </c>
      <c r="L386" s="5">
        <v>81.730999999999995</v>
      </c>
      <c r="M386" s="100">
        <v>16346199.999999998</v>
      </c>
      <c r="N386" s="86" t="s">
        <v>80</v>
      </c>
      <c r="O386" s="86" t="s">
        <v>14</v>
      </c>
      <c r="P386" s="5" t="s">
        <v>61</v>
      </c>
      <c r="Q386" s="5" t="s">
        <v>876</v>
      </c>
      <c r="R386" s="59">
        <v>44936</v>
      </c>
      <c r="S386" s="5">
        <f t="shared" si="27"/>
        <v>16346199.999999998</v>
      </c>
      <c r="T386" s="5"/>
      <c r="U386" s="5">
        <f t="shared" si="28"/>
        <v>0</v>
      </c>
      <c r="V386" s="5">
        <f t="shared" si="29"/>
        <v>432.78</v>
      </c>
    </row>
    <row r="387" spans="1:22" x14ac:dyDescent="0.35">
      <c r="B387" s="144" t="s">
        <v>1368</v>
      </c>
      <c r="C387" s="42" t="s">
        <v>1418</v>
      </c>
      <c r="D387" s="50">
        <v>44898</v>
      </c>
      <c r="E387" s="57">
        <v>44988</v>
      </c>
      <c r="F387" s="42" t="s">
        <v>673</v>
      </c>
      <c r="G387" s="42" t="s">
        <v>162</v>
      </c>
      <c r="H387" s="42" t="s">
        <v>163</v>
      </c>
      <c r="I387" s="42" t="s">
        <v>46</v>
      </c>
      <c r="J387" s="93" t="s">
        <v>1419</v>
      </c>
      <c r="K387" s="60">
        <v>950059</v>
      </c>
      <c r="L387" s="5">
        <v>82.542000000000002</v>
      </c>
      <c r="M387" s="100">
        <v>78419769.978</v>
      </c>
      <c r="N387" s="86" t="s">
        <v>823</v>
      </c>
      <c r="O387" s="86" t="s">
        <v>14</v>
      </c>
      <c r="P387" s="5" t="s">
        <v>81</v>
      </c>
      <c r="Q387" s="5" t="s">
        <v>838</v>
      </c>
      <c r="R387" s="59">
        <v>44988</v>
      </c>
      <c r="S387" s="5"/>
      <c r="T387" s="5">
        <f>M387*V387</f>
        <v>33938508051.078838</v>
      </c>
      <c r="U387" s="5">
        <f t="shared" si="28"/>
        <v>78419769.978</v>
      </c>
      <c r="V387" s="5">
        <f t="shared" si="29"/>
        <v>432.78</v>
      </c>
    </row>
    <row r="388" spans="1:22" x14ac:dyDescent="0.35">
      <c r="B388" s="144" t="s">
        <v>1368</v>
      </c>
      <c r="C388" s="42" t="s">
        <v>100</v>
      </c>
      <c r="D388" s="50">
        <v>44907</v>
      </c>
      <c r="E388" s="57">
        <v>44997</v>
      </c>
      <c r="F388" s="42" t="s">
        <v>1420</v>
      </c>
      <c r="G388" s="42" t="s">
        <v>162</v>
      </c>
      <c r="H388" s="42" t="s">
        <v>163</v>
      </c>
      <c r="I388" s="42" t="s">
        <v>46</v>
      </c>
      <c r="J388" s="93" t="s">
        <v>1421</v>
      </c>
      <c r="K388" s="60">
        <v>933361</v>
      </c>
      <c r="L388" s="5">
        <v>82.028999999999996</v>
      </c>
      <c r="M388" s="100">
        <v>76562669.468999997</v>
      </c>
      <c r="N388" s="86" t="s">
        <v>823</v>
      </c>
      <c r="O388" s="86" t="s">
        <v>14</v>
      </c>
      <c r="P388" s="5" t="s">
        <v>81</v>
      </c>
      <c r="Q388" s="5" t="s">
        <v>838</v>
      </c>
      <c r="R388" s="59">
        <v>44997</v>
      </c>
      <c r="S388" s="5"/>
      <c r="T388" s="5">
        <f>M388*V388</f>
        <v>33134792092.793816</v>
      </c>
      <c r="U388" s="5">
        <f t="shared" si="28"/>
        <v>76562669.468999997</v>
      </c>
      <c r="V388" s="5">
        <f t="shared" si="29"/>
        <v>432.78</v>
      </c>
    </row>
    <row r="389" spans="1:22" x14ac:dyDescent="0.35">
      <c r="B389" s="144" t="s">
        <v>1368</v>
      </c>
      <c r="C389" s="42" t="s">
        <v>100</v>
      </c>
      <c r="D389" s="50">
        <v>44907</v>
      </c>
      <c r="E389" s="57">
        <v>44997</v>
      </c>
      <c r="F389" s="42" t="s">
        <v>1420</v>
      </c>
      <c r="G389" s="42" t="s">
        <v>162</v>
      </c>
      <c r="H389" s="42" t="s">
        <v>1422</v>
      </c>
      <c r="I389" s="42" t="s">
        <v>351</v>
      </c>
      <c r="J389" s="93" t="s">
        <v>1423</v>
      </c>
      <c r="K389" s="60">
        <v>15000</v>
      </c>
      <c r="L389" s="5">
        <v>82.028999999999996</v>
      </c>
      <c r="M389" s="100">
        <v>1230435</v>
      </c>
      <c r="N389" s="86" t="s">
        <v>824</v>
      </c>
      <c r="O389" s="86" t="s">
        <v>14</v>
      </c>
      <c r="P389" s="5" t="s">
        <v>81</v>
      </c>
      <c r="Q389" s="5" t="s">
        <v>838</v>
      </c>
      <c r="R389" s="59">
        <v>44997</v>
      </c>
      <c r="S389" s="5"/>
      <c r="T389" s="5">
        <f>M389*V389</f>
        <v>532507659.29999995</v>
      </c>
      <c r="U389" s="5">
        <f t="shared" si="28"/>
        <v>1230435</v>
      </c>
      <c r="V389" s="5">
        <f t="shared" si="29"/>
        <v>432.78</v>
      </c>
    </row>
    <row r="390" spans="1:22" x14ac:dyDescent="0.35">
      <c r="B390" s="144" t="s">
        <v>1368</v>
      </c>
      <c r="C390" s="42" t="s">
        <v>110</v>
      </c>
      <c r="D390" s="50">
        <v>44921</v>
      </c>
      <c r="E390" s="57">
        <v>45011</v>
      </c>
      <c r="F390" s="42" t="s">
        <v>1424</v>
      </c>
      <c r="G390" s="42" t="s">
        <v>162</v>
      </c>
      <c r="H390" s="42" t="s">
        <v>163</v>
      </c>
      <c r="I390" s="42" t="s">
        <v>46</v>
      </c>
      <c r="J390" s="93" t="s">
        <v>1425</v>
      </c>
      <c r="K390" s="60">
        <v>950379</v>
      </c>
      <c r="L390" s="5">
        <v>79.679000000000002</v>
      </c>
      <c r="M390" s="100">
        <v>75725248.341000006</v>
      </c>
      <c r="N390" s="86" t="s">
        <v>823</v>
      </c>
      <c r="O390" s="86" t="s">
        <v>14</v>
      </c>
      <c r="P390" s="5" t="s">
        <v>125</v>
      </c>
      <c r="Q390" s="5" t="s">
        <v>126</v>
      </c>
      <c r="R390" s="59">
        <v>45011</v>
      </c>
      <c r="S390" s="5"/>
      <c r="T390" s="5">
        <f>M390*V390</f>
        <v>32772372977.017979</v>
      </c>
      <c r="U390" s="5">
        <f t="shared" si="28"/>
        <v>75725248.341000006</v>
      </c>
      <c r="V390" s="5">
        <f t="shared" si="29"/>
        <v>432.78</v>
      </c>
    </row>
    <row r="391" spans="1:22" x14ac:dyDescent="0.35">
      <c r="B391" s="144" t="s">
        <v>1368</v>
      </c>
      <c r="C391" s="42" t="s">
        <v>110</v>
      </c>
      <c r="D391" s="50">
        <v>44921</v>
      </c>
      <c r="E391" s="57">
        <v>45011</v>
      </c>
      <c r="F391" s="42" t="s">
        <v>1424</v>
      </c>
      <c r="G391" s="42" t="s">
        <v>162</v>
      </c>
      <c r="H391" s="42" t="s">
        <v>1426</v>
      </c>
      <c r="I391" s="42" t="s">
        <v>351</v>
      </c>
      <c r="J391" s="93" t="s">
        <v>1427</v>
      </c>
      <c r="K391" s="60">
        <v>5000</v>
      </c>
      <c r="L391" s="5">
        <v>79.679000000000002</v>
      </c>
      <c r="M391" s="100">
        <v>398395</v>
      </c>
      <c r="N391" s="86" t="s">
        <v>824</v>
      </c>
      <c r="O391" s="86" t="s">
        <v>14</v>
      </c>
      <c r="P391" s="5" t="s">
        <v>125</v>
      </c>
      <c r="Q391" s="5" t="s">
        <v>126</v>
      </c>
      <c r="R391" s="59">
        <v>45011</v>
      </c>
      <c r="S391" s="5"/>
      <c r="T391" s="5">
        <f>M391*V391</f>
        <v>172417388.09999999</v>
      </c>
      <c r="U391" s="5">
        <f t="shared" si="28"/>
        <v>398395</v>
      </c>
      <c r="V391" s="5">
        <f t="shared" si="29"/>
        <v>432.78</v>
      </c>
    </row>
    <row r="392" spans="1:22" x14ac:dyDescent="0.35">
      <c r="B392" s="144" t="s">
        <v>1368</v>
      </c>
      <c r="C392" s="42" t="s">
        <v>255</v>
      </c>
      <c r="D392" s="50">
        <v>44904</v>
      </c>
      <c r="E392" s="57">
        <v>44994</v>
      </c>
      <c r="F392" s="42" t="s">
        <v>1381</v>
      </c>
      <c r="G392" s="42" t="s">
        <v>766</v>
      </c>
      <c r="H392" s="42" t="s">
        <v>379</v>
      </c>
      <c r="I392" s="42" t="s">
        <v>78</v>
      </c>
      <c r="J392" s="93" t="s">
        <v>1428</v>
      </c>
      <c r="K392" s="60">
        <v>400000</v>
      </c>
      <c r="L392" s="5">
        <v>77.331000000000003</v>
      </c>
      <c r="M392" s="100">
        <v>30932400</v>
      </c>
      <c r="N392" s="86" t="s">
        <v>477</v>
      </c>
      <c r="O392" s="86" t="s">
        <v>17</v>
      </c>
      <c r="P392" s="5" t="s">
        <v>81</v>
      </c>
      <c r="Q392" s="5" t="s">
        <v>833</v>
      </c>
      <c r="R392" s="59">
        <v>44994</v>
      </c>
      <c r="S392" s="5"/>
      <c r="T392" s="5">
        <f>M392*V392</f>
        <v>13386924072</v>
      </c>
      <c r="U392" s="5">
        <f t="shared" si="28"/>
        <v>30932400</v>
      </c>
      <c r="V392" s="5">
        <f t="shared" si="29"/>
        <v>432.78</v>
      </c>
    </row>
    <row r="393" spans="1:22" x14ac:dyDescent="0.35">
      <c r="B393" s="144" t="s">
        <v>1368</v>
      </c>
      <c r="C393" s="42" t="s">
        <v>115</v>
      </c>
      <c r="D393" s="50">
        <v>44904</v>
      </c>
      <c r="E393" s="57">
        <v>45359</v>
      </c>
      <c r="F393" s="42" t="s">
        <v>1162</v>
      </c>
      <c r="G393" s="42" t="s">
        <v>76</v>
      </c>
      <c r="H393" s="42" t="s">
        <v>77</v>
      </c>
      <c r="I393" s="42" t="s">
        <v>78</v>
      </c>
      <c r="J393" s="93" t="s">
        <v>1429</v>
      </c>
      <c r="K393" s="60">
        <v>550000</v>
      </c>
      <c r="L393" s="5">
        <v>82.570999999999998</v>
      </c>
      <c r="M393" s="100">
        <v>45414050</v>
      </c>
      <c r="N393" s="86" t="s">
        <v>477</v>
      </c>
      <c r="O393" s="86" t="s">
        <v>17</v>
      </c>
      <c r="P393" s="5" t="s">
        <v>81</v>
      </c>
      <c r="Q393" s="5" t="s">
        <v>833</v>
      </c>
      <c r="R393" s="59">
        <v>45359</v>
      </c>
      <c r="S393" s="5"/>
      <c r="T393" s="5">
        <f>M393*V393</f>
        <v>19654292559</v>
      </c>
      <c r="U393" s="5">
        <f t="shared" si="28"/>
        <v>45414050</v>
      </c>
      <c r="V393" s="5">
        <f t="shared" si="29"/>
        <v>432.78</v>
      </c>
    </row>
    <row r="394" spans="1:22" x14ac:dyDescent="0.35">
      <c r="B394" s="144" t="s">
        <v>1368</v>
      </c>
      <c r="C394" s="42" t="s">
        <v>663</v>
      </c>
      <c r="D394" s="50">
        <v>44925</v>
      </c>
      <c r="E394" s="57">
        <v>45015</v>
      </c>
      <c r="F394" s="42" t="s">
        <v>483</v>
      </c>
      <c r="G394" s="42" t="s">
        <v>112</v>
      </c>
      <c r="H394" s="42" t="s">
        <v>113</v>
      </c>
      <c r="I394" s="42" t="s">
        <v>78</v>
      </c>
      <c r="J394" s="93" t="s">
        <v>1430</v>
      </c>
      <c r="K394" s="60">
        <v>550000</v>
      </c>
      <c r="L394" s="5">
        <v>80.231999999999999</v>
      </c>
      <c r="M394" s="100">
        <v>44127600</v>
      </c>
      <c r="N394" s="86" t="s">
        <v>477</v>
      </c>
      <c r="O394" s="86" t="s">
        <v>17</v>
      </c>
      <c r="P394" s="5" t="s">
        <v>81</v>
      </c>
      <c r="Q394" s="5" t="s">
        <v>833</v>
      </c>
      <c r="R394" s="59">
        <v>45015</v>
      </c>
      <c r="S394" s="5"/>
      <c r="T394" s="5">
        <f>M394*V394</f>
        <v>19097542728</v>
      </c>
      <c r="U394" s="5">
        <f t="shared" si="28"/>
        <v>44127600</v>
      </c>
      <c r="V394" s="5">
        <f t="shared" si="29"/>
        <v>432.78</v>
      </c>
    </row>
    <row r="395" spans="1:22" x14ac:dyDescent="0.35">
      <c r="B395" s="144" t="s">
        <v>1368</v>
      </c>
      <c r="C395" s="42" t="s">
        <v>74</v>
      </c>
      <c r="D395" s="50">
        <v>44896</v>
      </c>
      <c r="E395" s="57">
        <v>44986</v>
      </c>
      <c r="F395" s="42" t="s">
        <v>1431</v>
      </c>
      <c r="G395" s="42" t="s">
        <v>296</v>
      </c>
      <c r="H395" s="42" t="s">
        <v>163</v>
      </c>
      <c r="I395" s="42" t="s">
        <v>46</v>
      </c>
      <c r="J395" s="93" t="s">
        <v>1432</v>
      </c>
      <c r="K395" s="60">
        <v>950666</v>
      </c>
      <c r="L395" s="5">
        <v>82.194000000000003</v>
      </c>
      <c r="M395" s="100">
        <v>78139041.203999996</v>
      </c>
      <c r="N395" s="86" t="s">
        <v>823</v>
      </c>
      <c r="O395" s="86" t="s">
        <v>14</v>
      </c>
      <c r="P395" s="5" t="s">
        <v>81</v>
      </c>
      <c r="Q395" s="5" t="s">
        <v>838</v>
      </c>
      <c r="R395" s="59">
        <v>44986</v>
      </c>
      <c r="S395" s="5"/>
      <c r="T395" s="5">
        <f>M395*V395</f>
        <v>33817014252.267117</v>
      </c>
      <c r="U395" s="5">
        <f t="shared" si="28"/>
        <v>78139041.203999996</v>
      </c>
      <c r="V395" s="5">
        <f t="shared" si="29"/>
        <v>432.78</v>
      </c>
    </row>
    <row r="396" spans="1:22" s="31" customFormat="1" x14ac:dyDescent="0.35">
      <c r="A396" s="134"/>
      <c r="B396" s="77"/>
      <c r="C396" s="77"/>
      <c r="D396" s="77"/>
      <c r="E396" s="77"/>
      <c r="F396" s="77"/>
      <c r="G396" s="77"/>
      <c r="H396" s="77"/>
      <c r="I396" s="77"/>
      <c r="J396" s="77"/>
      <c r="K396" s="118">
        <f>SUM(K349:K395)</f>
        <v>21132681</v>
      </c>
      <c r="L396" s="119"/>
      <c r="M396" s="101">
        <f>SUM(M349:M395)</f>
        <v>1728452217.0730004</v>
      </c>
      <c r="N396" s="86"/>
      <c r="O396" s="86"/>
      <c r="P396" s="119"/>
      <c r="Q396" s="119"/>
      <c r="R396" s="119"/>
      <c r="S396" s="119"/>
      <c r="T396" s="119"/>
      <c r="U396" s="119"/>
      <c r="V396" s="119"/>
    </row>
    <row r="397" spans="1:22" x14ac:dyDescent="0.35">
      <c r="B397" s="42"/>
      <c r="C397" s="42"/>
      <c r="D397" s="42"/>
      <c r="E397" s="42"/>
      <c r="F397" s="42"/>
      <c r="G397" s="42"/>
      <c r="H397" s="42"/>
      <c r="I397" s="42"/>
      <c r="J397" s="42"/>
      <c r="K397" s="42"/>
      <c r="L397" s="5"/>
      <c r="M397" s="100"/>
      <c r="N397" s="86"/>
      <c r="O397" s="86"/>
      <c r="P397" s="5"/>
      <c r="Q397" s="5"/>
      <c r="R397" s="5"/>
      <c r="S397" s="5"/>
      <c r="T397" s="5"/>
      <c r="U397" s="5"/>
      <c r="V397" s="5"/>
    </row>
    <row r="398" spans="1:22" s="31" customFormat="1" x14ac:dyDescent="0.35">
      <c r="A398" s="149"/>
      <c r="B398" s="77"/>
      <c r="C398" s="77"/>
      <c r="D398" s="77"/>
      <c r="E398" s="77"/>
      <c r="F398" s="77"/>
      <c r="G398" s="77"/>
      <c r="H398" s="77"/>
      <c r="I398" s="77"/>
      <c r="J398" s="117" t="s">
        <v>1433</v>
      </c>
      <c r="K398" s="118">
        <f>K396+K347+K321+K302+K278+K247+K221+K194+K168+K126+K81+K46</f>
        <v>176011601</v>
      </c>
      <c r="L398" s="119"/>
      <c r="M398" s="101">
        <f>M396+M347+M321+M302+M278+M247+M221+M194+M168+M126+M81+M46</f>
        <v>18106011062.025002</v>
      </c>
      <c r="N398" s="86"/>
      <c r="O398" s="86"/>
      <c r="P398" s="119"/>
      <c r="Q398" s="119"/>
      <c r="R398" s="119"/>
      <c r="S398" s="119">
        <f>SUM(S10:S396)</f>
        <v>2168903936.7860007</v>
      </c>
      <c r="T398" s="119">
        <f>SUM(T10:T396)</f>
        <v>6393493357501.8223</v>
      </c>
      <c r="U398" s="119">
        <f>SUM(U10:U396)</f>
        <v>15937107125.239006</v>
      </c>
      <c r="V398" s="119"/>
    </row>
  </sheetData>
  <conditionalFormatting sqref="J16">
    <cfRule type="duplicateValues" dxfId="29" priority="9"/>
    <cfRule type="duplicateValues" dxfId="28" priority="10"/>
  </conditionalFormatting>
  <conditionalFormatting sqref="J23">
    <cfRule type="duplicateValues" dxfId="27" priority="5"/>
    <cfRule type="duplicateValues" dxfId="26" priority="6"/>
  </conditionalFormatting>
  <conditionalFormatting sqref="J25:J27">
    <cfRule type="duplicateValues" dxfId="25" priority="3"/>
    <cfRule type="duplicateValues" dxfId="24" priority="4"/>
  </conditionalFormatting>
  <conditionalFormatting sqref="J31:J44">
    <cfRule type="duplicateValues" dxfId="23" priority="7"/>
    <cfRule type="duplicateValues" dxfId="22" priority="8"/>
  </conditionalFormatting>
  <conditionalFormatting sqref="J45 J21">
    <cfRule type="duplicateValues" dxfId="21" priority="11"/>
    <cfRule type="duplicateValues" dxfId="20" priority="12"/>
  </conditionalFormatting>
  <conditionalFormatting sqref="J70:J71 J46:J49 J51:J57 J66:J67 J24 J8:J13 J15 J28:J30 J17:J19">
    <cfRule type="duplicateValues" dxfId="19" priority="23"/>
    <cfRule type="duplicateValues" dxfId="18" priority="24"/>
  </conditionalFormatting>
  <conditionalFormatting sqref="J114:J115">
    <cfRule type="duplicateValues" dxfId="17" priority="25"/>
    <cfRule type="duplicateValues" dxfId="16" priority="26"/>
  </conditionalFormatting>
  <conditionalFormatting sqref="J121:J123">
    <cfRule type="duplicateValues" dxfId="15" priority="1"/>
    <cfRule type="duplicateValues" dxfId="14" priority="2"/>
  </conditionalFormatting>
  <conditionalFormatting sqref="J204:J205 J152 J199 J197 J116:J120 J172:J173 J170 J88:J99 J124:J129 J150 J145 J103:J113 J101 J65 J58:J63 J72:J86">
    <cfRule type="duplicateValues" dxfId="13" priority="27"/>
    <cfRule type="duplicateValues" dxfId="12" priority="28"/>
  </conditionalFormatting>
  <conditionalFormatting sqref="J225:J241 J151 J143 J68:J69 J64 J22 J201:J203 J50 J100 J102 J87 J198 J20 J14 J146 J153 J130 J247:J257 J185:J196 J171 J206:J218 J220:J223">
    <cfRule type="duplicateValues" dxfId="11" priority="29"/>
    <cfRule type="duplicateValues" dxfId="10" priority="30"/>
  </conditionalFormatting>
  <conditionalFormatting sqref="J298:J299 J301:J308 J258:J267 J219 J244:J245 J273:J296">
    <cfRule type="duplicateValues" dxfId="9" priority="21"/>
    <cfRule type="duplicateValues" dxfId="8" priority="22"/>
  </conditionalFormatting>
  <conditionalFormatting sqref="J309:J318 J320:J339 J300">
    <cfRule type="duplicateValues" dxfId="7" priority="13"/>
    <cfRule type="duplicateValues" dxfId="6" priority="14"/>
  </conditionalFormatting>
  <conditionalFormatting sqref="J340:J381 J319">
    <cfRule type="duplicateValues" dxfId="5" priority="15"/>
    <cfRule type="duplicateValues" dxfId="4" priority="16"/>
  </conditionalFormatting>
  <conditionalFormatting sqref="J392:J394 J200 J174:J184 J297 J131:J142 J144 J147:J149 J154:J169 J224 J268:J272 J242:J243 J246">
    <cfRule type="duplicateValues" dxfId="3" priority="19"/>
    <cfRule type="duplicateValues" dxfId="2" priority="20"/>
  </conditionalFormatting>
  <conditionalFormatting sqref="J398 J382:J391 J395">
    <cfRule type="duplicateValues" dxfId="1" priority="17"/>
    <cfRule type="duplicateValues" dxfId="0" priority="18"/>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2023</vt: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Deji Richard Adeshile</dc:creator>
  <cp:lastModifiedBy>Deji Richard Adeshile</cp:lastModifiedBy>
  <dcterms:created xsi:type="dcterms:W3CDTF">2024-10-10T11:38:02Z</dcterms:created>
  <dcterms:modified xsi:type="dcterms:W3CDTF">2024-10-10T11:43:06Z</dcterms:modified>
</cp:coreProperties>
</file>